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ionmi\Dropbox\0teaching\OU\Investments\LECTURES\lecture_19_ddm_2sessions\section1\"/>
    </mc:Choice>
  </mc:AlternateContent>
  <xr:revisionPtr revIDLastSave="0" documentId="13_ncr:1_{5A9DAC75-BED4-4587-B0E9-0330A86256CE}" xr6:coauthVersionLast="47" xr6:coauthVersionMax="47" xr10:uidLastSave="{00000000-0000-0000-0000-000000000000}"/>
  <bookViews>
    <workbookView xWindow="-96" yWindow="-96" windowWidth="23232" windowHeight="13872" activeTab="4" xr2:uid="{FB475EE6-9DE9-40BC-A7A8-1CE6F35B2D4E}"/>
  </bookViews>
  <sheets>
    <sheet name="Raw_Data" sheetId="1" r:id="rId1"/>
    <sheet name="Macro Factors" sheetId="6" r:id="rId2"/>
    <sheet name="Cost of Capital" sheetId="7" r:id="rId3"/>
    <sheet name="Multiples" sheetId="4" r:id="rId4"/>
    <sheet name="DDM" sheetId="5" r:id="rId5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4" i="7" l="1"/>
  <c r="M11" i="7"/>
  <c r="B53" i="5"/>
  <c r="B52" i="5"/>
  <c r="B51" i="5"/>
  <c r="B50" i="5"/>
  <c r="B39" i="5"/>
  <c r="B38" i="5"/>
  <c r="J44" i="5"/>
  <c r="B44" i="5"/>
  <c r="C43" i="5"/>
  <c r="C44" i="5" s="1"/>
  <c r="D43" i="5"/>
  <c r="D44" i="5" s="1"/>
  <c r="E43" i="5"/>
  <c r="E44" i="5" s="1"/>
  <c r="F43" i="5"/>
  <c r="F44" i="5" s="1"/>
  <c r="G43" i="5"/>
  <c r="G44" i="5" s="1"/>
  <c r="H43" i="5"/>
  <c r="I43" i="5"/>
  <c r="J43" i="5"/>
  <c r="K43" i="5"/>
  <c r="B45" i="5" s="1"/>
  <c r="B46" i="5" s="1"/>
  <c r="B43" i="5"/>
  <c r="D42" i="5"/>
  <c r="E42" i="5" s="1"/>
  <c r="F42" i="5" s="1"/>
  <c r="G42" i="5" s="1"/>
  <c r="H42" i="5" s="1"/>
  <c r="I42" i="5" s="1"/>
  <c r="J42" i="5" s="1"/>
  <c r="K42" i="5" s="1"/>
  <c r="C42" i="5"/>
  <c r="D41" i="5"/>
  <c r="E41" i="5" s="1"/>
  <c r="F41" i="5" s="1"/>
  <c r="G41" i="5" s="1"/>
  <c r="H41" i="5" s="1"/>
  <c r="I41" i="5" s="1"/>
  <c r="J41" i="5" s="1"/>
  <c r="K41" i="5" s="1"/>
  <c r="C41" i="5"/>
  <c r="B41" i="5"/>
  <c r="B32" i="5"/>
  <c r="B33" i="5"/>
  <c r="B31" i="5"/>
  <c r="B25" i="5"/>
  <c r="B24" i="5"/>
  <c r="B22" i="5"/>
  <c r="B21" i="5"/>
  <c r="B20" i="5"/>
  <c r="G17" i="5"/>
  <c r="F17" i="5"/>
  <c r="E17" i="5"/>
  <c r="D17" i="5"/>
  <c r="C17" i="5"/>
  <c r="G16" i="5"/>
  <c r="F16" i="5"/>
  <c r="E16" i="5"/>
  <c r="D16" i="5"/>
  <c r="C16" i="5"/>
  <c r="C10" i="5"/>
  <c r="D10" i="5"/>
  <c r="E10" i="5"/>
  <c r="F10" i="5"/>
  <c r="G10" i="5"/>
  <c r="C11" i="5"/>
  <c r="D11" i="5"/>
  <c r="E11" i="5"/>
  <c r="F11" i="5"/>
  <c r="G11" i="5"/>
  <c r="C12" i="5"/>
  <c r="D12" i="5"/>
  <c r="D13" i="5" s="1"/>
  <c r="D15" i="5" s="1"/>
  <c r="E12" i="5"/>
  <c r="E13" i="5" s="1"/>
  <c r="E15" i="5" s="1"/>
  <c r="F12" i="5"/>
  <c r="F13" i="5" s="1"/>
  <c r="F15" i="5" s="1"/>
  <c r="G12" i="5"/>
  <c r="G13" i="5" s="1"/>
  <c r="G15" i="5" s="1"/>
  <c r="C13" i="5"/>
  <c r="C15" i="5" s="1"/>
  <c r="C14" i="5"/>
  <c r="D14" i="5"/>
  <c r="E14" i="5"/>
  <c r="F14" i="5"/>
  <c r="G14" i="5"/>
  <c r="B15" i="5"/>
  <c r="B14" i="5"/>
  <c r="B13" i="5"/>
  <c r="B12" i="5"/>
  <c r="B11" i="5"/>
  <c r="B10" i="5"/>
  <c r="C9" i="5"/>
  <c r="D9" i="5" s="1"/>
  <c r="E9" i="5" s="1"/>
  <c r="F9" i="5" s="1"/>
  <c r="G9" i="5" s="1"/>
  <c r="C3" i="5"/>
  <c r="D3" i="5"/>
  <c r="E3" i="5"/>
  <c r="F3" i="5"/>
  <c r="G3" i="5"/>
  <c r="C4" i="5"/>
  <c r="D4" i="5"/>
  <c r="E4" i="5"/>
  <c r="F4" i="5"/>
  <c r="G4" i="5"/>
  <c r="C5" i="5"/>
  <c r="D5" i="5"/>
  <c r="E5" i="5"/>
  <c r="F5" i="5"/>
  <c r="G5" i="5"/>
  <c r="C6" i="5"/>
  <c r="D6" i="5"/>
  <c r="E6" i="5"/>
  <c r="F6" i="5"/>
  <c r="G6" i="5"/>
  <c r="B6" i="5"/>
  <c r="B5" i="5"/>
  <c r="B4" i="5"/>
  <c r="B3" i="5"/>
  <c r="G2" i="5"/>
  <c r="D2" i="5"/>
  <c r="E2" i="5" s="1"/>
  <c r="F2" i="5" s="1"/>
  <c r="C2" i="5"/>
  <c r="J11" i="7" a="1"/>
  <c r="J11" i="7" s="1"/>
  <c r="J10" i="7"/>
  <c r="J9" i="7"/>
  <c r="K14" i="7"/>
  <c r="K11" i="7" a="1"/>
  <c r="K11" i="7" s="1"/>
  <c r="K10" i="7"/>
  <c r="K9" i="7"/>
  <c r="G120" i="7"/>
  <c r="G119" i="7"/>
  <c r="G118" i="7"/>
  <c r="G117" i="7"/>
  <c r="G116" i="7"/>
  <c r="G115" i="7"/>
  <c r="G114" i="7"/>
  <c r="G113" i="7"/>
  <c r="G112" i="7"/>
  <c r="G111" i="7"/>
  <c r="G110" i="7"/>
  <c r="G109" i="7"/>
  <c r="G108" i="7"/>
  <c r="G107" i="7"/>
  <c r="G106" i="7"/>
  <c r="G105" i="7"/>
  <c r="G104" i="7"/>
  <c r="G103" i="7"/>
  <c r="G102" i="7"/>
  <c r="G101" i="7"/>
  <c r="G100" i="7"/>
  <c r="G99" i="7"/>
  <c r="G98" i="7"/>
  <c r="G97" i="7"/>
  <c r="G96" i="7"/>
  <c r="G95" i="7"/>
  <c r="G94" i="7"/>
  <c r="G93" i="7"/>
  <c r="G92" i="7"/>
  <c r="G91" i="7"/>
  <c r="G90" i="7"/>
  <c r="G89" i="7"/>
  <c r="G88" i="7"/>
  <c r="G87" i="7"/>
  <c r="G86" i="7"/>
  <c r="G85" i="7"/>
  <c r="G84" i="7"/>
  <c r="G83" i="7"/>
  <c r="G82" i="7"/>
  <c r="G81" i="7"/>
  <c r="G80" i="7"/>
  <c r="G79" i="7"/>
  <c r="G78" i="7"/>
  <c r="G77" i="7"/>
  <c r="G76" i="7"/>
  <c r="G75" i="7"/>
  <c r="G74" i="7"/>
  <c r="G73" i="7"/>
  <c r="G72" i="7"/>
  <c r="G71" i="7"/>
  <c r="G70" i="7"/>
  <c r="G69" i="7"/>
  <c r="G68" i="7"/>
  <c r="G67" i="7"/>
  <c r="G66" i="7"/>
  <c r="G65" i="7"/>
  <c r="G64" i="7"/>
  <c r="G63" i="7"/>
  <c r="G62" i="7"/>
  <c r="G61" i="7"/>
  <c r="G60" i="7"/>
  <c r="G59" i="7"/>
  <c r="G58" i="7"/>
  <c r="G57" i="7"/>
  <c r="G56" i="7"/>
  <c r="G55" i="7"/>
  <c r="G54" i="7"/>
  <c r="G53" i="7"/>
  <c r="G52" i="7"/>
  <c r="G51" i="7"/>
  <c r="G50" i="7"/>
  <c r="G49" i="7"/>
  <c r="G48" i="7"/>
  <c r="G47" i="7"/>
  <c r="G46" i="7"/>
  <c r="G45" i="7"/>
  <c r="G44" i="7"/>
  <c r="G43" i="7"/>
  <c r="G42" i="7"/>
  <c r="G41" i="7"/>
  <c r="G40" i="7"/>
  <c r="G39" i="7"/>
  <c r="G38" i="7"/>
  <c r="G37" i="7"/>
  <c r="G36" i="7"/>
  <c r="G35" i="7"/>
  <c r="G34" i="7"/>
  <c r="G33" i="7"/>
  <c r="G32" i="7"/>
  <c r="G31" i="7"/>
  <c r="G30" i="7"/>
  <c r="G29" i="7"/>
  <c r="G28" i="7"/>
  <c r="G27" i="7"/>
  <c r="G26" i="7"/>
  <c r="G25" i="7"/>
  <c r="G24" i="7"/>
  <c r="G23" i="7"/>
  <c r="G22" i="7"/>
  <c r="G21" i="7"/>
  <c r="G20" i="7"/>
  <c r="G19" i="7"/>
  <c r="G18" i="7"/>
  <c r="G17" i="7"/>
  <c r="G16" i="7"/>
  <c r="G15" i="7"/>
  <c r="G14" i="7"/>
  <c r="G13" i="7"/>
  <c r="G12" i="7"/>
  <c r="G11" i="7"/>
  <c r="G10" i="7"/>
  <c r="G9" i="7"/>
  <c r="G8" i="7"/>
  <c r="G7" i="7"/>
  <c r="G6" i="7"/>
  <c r="G5" i="7"/>
  <c r="G4" i="7"/>
  <c r="G3" i="7"/>
  <c r="G2" i="7"/>
  <c r="D30" i="4"/>
  <c r="D29" i="4"/>
  <c r="E23" i="4"/>
  <c r="F22" i="4"/>
  <c r="E22" i="4"/>
  <c r="F18" i="4"/>
  <c r="D28" i="4" s="1"/>
  <c r="E18" i="4"/>
  <c r="D18" i="4"/>
  <c r="D22" i="4" s="1"/>
  <c r="C18" i="4"/>
  <c r="C22" i="4" s="1"/>
  <c r="C28" i="4" s="1"/>
  <c r="E28" i="4" s="1"/>
  <c r="F17" i="4"/>
  <c r="F23" i="4" s="1"/>
  <c r="E17" i="4"/>
  <c r="D17" i="4"/>
  <c r="D23" i="4" s="1"/>
  <c r="C17" i="4"/>
  <c r="C23" i="4" s="1"/>
  <c r="C29" i="4" s="1"/>
  <c r="E29" i="4" s="1"/>
  <c r="F29" i="4" s="1"/>
  <c r="F16" i="4"/>
  <c r="F24" i="4" s="1"/>
  <c r="E16" i="4"/>
  <c r="E24" i="4" s="1"/>
  <c r="D16" i="4"/>
  <c r="D24" i="4" s="1"/>
  <c r="F15" i="4"/>
  <c r="E15" i="4"/>
  <c r="D15" i="4"/>
  <c r="C15" i="4"/>
  <c r="C16" i="4" s="1"/>
  <c r="C24" i="4" s="1"/>
  <c r="D32" i="4"/>
  <c r="G29" i="4"/>
  <c r="G18" i="4"/>
  <c r="G24" i="4"/>
  <c r="G15" i="4"/>
  <c r="G22" i="4"/>
  <c r="G30" i="4"/>
  <c r="G17" i="4"/>
  <c r="D34" i="4"/>
  <c r="C54" i="5"/>
  <c r="C53" i="5"/>
  <c r="C52" i="5"/>
  <c r="C51" i="5"/>
  <c r="G16" i="4"/>
  <c r="C50" i="5"/>
  <c r="C45" i="5"/>
  <c r="C47" i="5"/>
  <c r="C46" i="5"/>
  <c r="G23" i="4"/>
  <c r="G28" i="4"/>
  <c r="I44" i="5" l="1"/>
  <c r="H44" i="5"/>
  <c r="K44" i="5"/>
  <c r="F28" i="4"/>
  <c r="C30" i="4"/>
  <c r="E30" i="4" s="1"/>
  <c r="F30" i="4" s="1"/>
  <c r="B54" i="5" l="1"/>
  <c r="B47" i="5"/>
  <c r="C32" i="4"/>
  <c r="C34" i="4" s="1"/>
  <c r="C2" i="4" l="1" a="1"/>
  <c r="C2" i="4" s="1"/>
  <c r="B3" i="4"/>
  <c r="D3" i="4" a="1"/>
  <c r="D3" i="4" s="1"/>
  <c r="E3" i="4" a="1"/>
  <c r="E3" i="4" s="1"/>
  <c r="F3" i="4" a="1"/>
  <c r="F3" i="4" s="1"/>
  <c r="B4" i="4"/>
  <c r="D4" i="4" a="1"/>
  <c r="D4" i="4" s="1"/>
  <c r="E4" i="4" a="1"/>
  <c r="E4" i="4" s="1"/>
  <c r="F4" i="4" a="1"/>
  <c r="F4" i="4" s="1"/>
  <c r="B5" i="4"/>
  <c r="D5" i="4" a="1"/>
  <c r="D5" i="4" s="1"/>
  <c r="E5" i="4" a="1"/>
  <c r="E5" i="4" s="1"/>
  <c r="F5" i="4" a="1"/>
  <c r="F5" i="4" s="1"/>
  <c r="B6" i="4"/>
  <c r="D6" i="4" a="1"/>
  <c r="D6" i="4" s="1"/>
  <c r="E6" i="4" a="1"/>
  <c r="E6" i="4" s="1"/>
  <c r="F6" i="4" a="1"/>
  <c r="F6" i="4"/>
  <c r="B7" i="4"/>
  <c r="D7" i="4" a="1"/>
  <c r="D7" i="4" s="1"/>
  <c r="E7" i="4" a="1"/>
  <c r="E7" i="4" s="1"/>
  <c r="F7" i="4" a="1"/>
  <c r="F7" i="4"/>
  <c r="B8" i="4"/>
  <c r="D8" i="4" a="1"/>
  <c r="D8" i="4" s="1"/>
  <c r="E8" i="4" a="1"/>
  <c r="E8" i="4" s="1"/>
  <c r="F8" i="4" a="1"/>
  <c r="F8" i="4"/>
  <c r="B9" i="4"/>
  <c r="D9" i="4" a="1"/>
  <c r="D9" i="4" s="1"/>
  <c r="E9" i="4" a="1"/>
  <c r="E9" i="4"/>
  <c r="F9" i="4" a="1"/>
  <c r="F9" i="4"/>
  <c r="B10" i="4"/>
  <c r="D10" i="4" a="1"/>
  <c r="D10" i="4" s="1"/>
  <c r="E10" i="4" a="1"/>
  <c r="E10" i="4" s="1"/>
  <c r="F10" i="4" a="1"/>
  <c r="F10" i="4"/>
  <c r="B11" i="4"/>
  <c r="D11" i="4" a="1"/>
  <c r="D11" i="4" s="1"/>
  <c r="E11" i="4" a="1"/>
  <c r="E11" i="4" s="1"/>
  <c r="F11" i="4" a="1"/>
  <c r="F11" i="4"/>
  <c r="C3" i="4" l="1" a="1"/>
  <c r="C3" i="4" s="1"/>
  <c r="C9" i="4" a="1"/>
  <c r="C9" i="4" s="1"/>
  <c r="C5" i="4" a="1"/>
  <c r="C5" i="4" s="1"/>
  <c r="C7" i="4" a="1"/>
  <c r="C7" i="4" s="1"/>
  <c r="C11" i="4" a="1"/>
  <c r="C11" i="4" s="1"/>
  <c r="C10" i="4" a="1"/>
  <c r="C10" i="4" s="1"/>
  <c r="C4" i="4" a="1"/>
  <c r="C4" i="4" s="1"/>
  <c r="C8" i="4" a="1"/>
  <c r="C8" i="4" s="1"/>
  <c r="C6" i="4" a="1"/>
  <c r="C6" i="4" s="1"/>
  <c r="J563" i="1" l="1"/>
  <c r="J564" i="1" s="1"/>
  <c r="J477" i="1" s="1"/>
  <c r="I563" i="1"/>
  <c r="I564" i="1" s="1"/>
  <c r="I477" i="1" s="1"/>
  <c r="J562" i="1"/>
  <c r="J476" i="1" s="1"/>
  <c r="I562" i="1"/>
  <c r="I476" i="1" s="1"/>
  <c r="H562" i="1"/>
  <c r="H476" i="1" s="1"/>
  <c r="G562" i="1"/>
  <c r="F562" i="1"/>
  <c r="E562" i="1"/>
  <c r="J561" i="1"/>
  <c r="I561" i="1"/>
  <c r="H561" i="1"/>
  <c r="H459" i="1" s="1"/>
  <c r="H445" i="1" s="1"/>
  <c r="G561" i="1"/>
  <c r="G459" i="1" s="1"/>
  <c r="G445" i="1" s="1"/>
  <c r="F561" i="1"/>
  <c r="F459" i="1" s="1"/>
  <c r="F445" i="1" s="1"/>
  <c r="E561" i="1"/>
  <c r="E563" i="1" s="1"/>
  <c r="J523" i="1"/>
  <c r="I523" i="1"/>
  <c r="H523" i="1"/>
  <c r="G523" i="1"/>
  <c r="F523" i="1"/>
  <c r="E523" i="1"/>
  <c r="J496" i="1"/>
  <c r="I496" i="1"/>
  <c r="H496" i="1"/>
  <c r="G496" i="1"/>
  <c r="F496" i="1"/>
  <c r="E496" i="1"/>
  <c r="J483" i="1"/>
  <c r="I483" i="1"/>
  <c r="H483" i="1"/>
  <c r="G483" i="1"/>
  <c r="F483" i="1"/>
  <c r="E483" i="1"/>
  <c r="J482" i="1"/>
  <c r="I482" i="1"/>
  <c r="H482" i="1"/>
  <c r="G482" i="1"/>
  <c r="F482" i="1"/>
  <c r="E482" i="1"/>
  <c r="J481" i="1"/>
  <c r="I481" i="1"/>
  <c r="H481" i="1"/>
  <c r="G481" i="1"/>
  <c r="F481" i="1"/>
  <c r="E481" i="1"/>
  <c r="J480" i="1"/>
  <c r="I480" i="1"/>
  <c r="H480" i="1"/>
  <c r="G480" i="1"/>
  <c r="F480" i="1"/>
  <c r="E480" i="1"/>
  <c r="J479" i="1"/>
  <c r="I479" i="1"/>
  <c r="H479" i="1"/>
  <c r="G479" i="1"/>
  <c r="F479" i="1"/>
  <c r="E479" i="1"/>
  <c r="J478" i="1"/>
  <c r="I478" i="1"/>
  <c r="H478" i="1"/>
  <c r="G478" i="1"/>
  <c r="F478" i="1"/>
  <c r="E478" i="1"/>
  <c r="G476" i="1"/>
  <c r="F476" i="1"/>
  <c r="E476" i="1"/>
  <c r="J475" i="1"/>
  <c r="I475" i="1"/>
  <c r="H475" i="1"/>
  <c r="G475" i="1"/>
  <c r="F475" i="1"/>
  <c r="E475" i="1"/>
  <c r="J474" i="1"/>
  <c r="I474" i="1"/>
  <c r="H474" i="1"/>
  <c r="G474" i="1"/>
  <c r="F474" i="1"/>
  <c r="E474" i="1"/>
  <c r="J473" i="1"/>
  <c r="I473" i="1"/>
  <c r="H473" i="1"/>
  <c r="G473" i="1"/>
  <c r="F473" i="1"/>
  <c r="E473" i="1"/>
  <c r="J472" i="1"/>
  <c r="I472" i="1"/>
  <c r="H472" i="1"/>
  <c r="G472" i="1"/>
  <c r="F472" i="1"/>
  <c r="E472" i="1"/>
  <c r="J471" i="1"/>
  <c r="I471" i="1"/>
  <c r="H471" i="1"/>
  <c r="G471" i="1"/>
  <c r="F471" i="1"/>
  <c r="E471" i="1"/>
  <c r="J470" i="1"/>
  <c r="I470" i="1"/>
  <c r="H470" i="1"/>
  <c r="G470" i="1"/>
  <c r="F470" i="1"/>
  <c r="E470" i="1"/>
  <c r="J469" i="1"/>
  <c r="I469" i="1"/>
  <c r="H469" i="1"/>
  <c r="G469" i="1"/>
  <c r="F469" i="1"/>
  <c r="E469" i="1"/>
  <c r="J468" i="1"/>
  <c r="I468" i="1"/>
  <c r="H468" i="1"/>
  <c r="G468" i="1"/>
  <c r="F468" i="1"/>
  <c r="E468" i="1"/>
  <c r="J467" i="1"/>
  <c r="I467" i="1"/>
  <c r="H467" i="1"/>
  <c r="G467" i="1"/>
  <c r="F467" i="1"/>
  <c r="E467" i="1"/>
  <c r="J466" i="1"/>
  <c r="I466" i="1"/>
  <c r="H466" i="1"/>
  <c r="G466" i="1"/>
  <c r="F466" i="1"/>
  <c r="E466" i="1"/>
  <c r="J465" i="1"/>
  <c r="I465" i="1"/>
  <c r="H465" i="1"/>
  <c r="G465" i="1"/>
  <c r="F465" i="1"/>
  <c r="E465" i="1"/>
  <c r="J464" i="1"/>
  <c r="I464" i="1"/>
  <c r="E464" i="1"/>
  <c r="J463" i="1"/>
  <c r="I463" i="1"/>
  <c r="H463" i="1"/>
  <c r="G463" i="1"/>
  <c r="F463" i="1"/>
  <c r="E463" i="1"/>
  <c r="J462" i="1"/>
  <c r="I462" i="1"/>
  <c r="H462" i="1"/>
  <c r="G462" i="1"/>
  <c r="F462" i="1"/>
  <c r="E462" i="1"/>
  <c r="J461" i="1"/>
  <c r="I461" i="1"/>
  <c r="J460" i="1"/>
  <c r="I460" i="1"/>
  <c r="H460" i="1"/>
  <c r="G460" i="1"/>
  <c r="F460" i="1"/>
  <c r="E460" i="1"/>
  <c r="J459" i="1"/>
  <c r="J445" i="1" s="1"/>
  <c r="I459" i="1"/>
  <c r="I445" i="1" s="1"/>
  <c r="E459" i="1"/>
  <c r="E445" i="1" s="1"/>
  <c r="J458" i="1"/>
  <c r="I458" i="1"/>
  <c r="H458" i="1"/>
  <c r="G458" i="1"/>
  <c r="F458" i="1"/>
  <c r="E458" i="1"/>
  <c r="J456" i="1"/>
  <c r="I456" i="1"/>
  <c r="J455" i="1"/>
  <c r="I455" i="1"/>
  <c r="H455" i="1"/>
  <c r="G455" i="1"/>
  <c r="F455" i="1"/>
  <c r="E455" i="1"/>
  <c r="J454" i="1"/>
  <c r="I454" i="1"/>
  <c r="H454" i="1"/>
  <c r="G454" i="1"/>
  <c r="F454" i="1"/>
  <c r="E454" i="1"/>
  <c r="J453" i="1"/>
  <c r="I453" i="1"/>
  <c r="H453" i="1"/>
  <c r="G453" i="1"/>
  <c r="F453" i="1"/>
  <c r="E453" i="1"/>
  <c r="J452" i="1"/>
  <c r="I452" i="1"/>
  <c r="H452" i="1"/>
  <c r="G452" i="1"/>
  <c r="F452" i="1"/>
  <c r="E452" i="1"/>
  <c r="J451" i="1"/>
  <c r="I451" i="1"/>
  <c r="H451" i="1"/>
  <c r="G451" i="1"/>
  <c r="F451" i="1"/>
  <c r="E451" i="1"/>
  <c r="J450" i="1"/>
  <c r="I450" i="1"/>
  <c r="H450" i="1"/>
  <c r="G450" i="1"/>
  <c r="F450" i="1"/>
  <c r="E450" i="1"/>
  <c r="J449" i="1"/>
  <c r="I449" i="1"/>
  <c r="H449" i="1"/>
  <c r="G449" i="1"/>
  <c r="F449" i="1"/>
  <c r="E449" i="1"/>
  <c r="J448" i="1"/>
  <c r="I448" i="1"/>
  <c r="H448" i="1"/>
  <c r="G448" i="1"/>
  <c r="F448" i="1"/>
  <c r="E448" i="1"/>
  <c r="J447" i="1"/>
  <c r="I447" i="1"/>
  <c r="H447" i="1"/>
  <c r="G447" i="1"/>
  <c r="F447" i="1"/>
  <c r="E447" i="1"/>
  <c r="J446" i="1"/>
  <c r="I446" i="1"/>
  <c r="H446" i="1"/>
  <c r="G446" i="1"/>
  <c r="F446" i="1"/>
  <c r="E446" i="1"/>
  <c r="J444" i="1"/>
  <c r="I444" i="1"/>
  <c r="H444" i="1"/>
  <c r="G444" i="1"/>
  <c r="F444" i="1"/>
  <c r="E444" i="1"/>
  <c r="J443" i="1"/>
  <c r="I443" i="1"/>
  <c r="H443" i="1"/>
  <c r="G443" i="1"/>
  <c r="F443" i="1"/>
  <c r="E443" i="1"/>
  <c r="J442" i="1"/>
  <c r="I442" i="1"/>
  <c r="H442" i="1"/>
  <c r="G442" i="1"/>
  <c r="F442" i="1"/>
  <c r="E442" i="1"/>
  <c r="J441" i="1"/>
  <c r="I441" i="1"/>
  <c r="H441" i="1"/>
  <c r="G441" i="1"/>
  <c r="F441" i="1"/>
  <c r="E441" i="1"/>
  <c r="J440" i="1"/>
  <c r="I440" i="1"/>
  <c r="H440" i="1"/>
  <c r="G440" i="1"/>
  <c r="F440" i="1"/>
  <c r="E440" i="1"/>
  <c r="J439" i="1"/>
  <c r="I439" i="1"/>
  <c r="H439" i="1"/>
  <c r="G439" i="1"/>
  <c r="F439" i="1"/>
  <c r="E439" i="1"/>
  <c r="J438" i="1"/>
  <c r="I438" i="1"/>
  <c r="H438" i="1"/>
  <c r="G438" i="1"/>
  <c r="F438" i="1"/>
  <c r="E438" i="1"/>
  <c r="J437" i="1"/>
  <c r="I437" i="1"/>
  <c r="H437" i="1"/>
  <c r="G437" i="1"/>
  <c r="F437" i="1"/>
  <c r="E437" i="1"/>
  <c r="J436" i="1"/>
  <c r="I436" i="1"/>
  <c r="H436" i="1"/>
  <c r="G436" i="1"/>
  <c r="F436" i="1"/>
  <c r="E436" i="1"/>
  <c r="J435" i="1"/>
  <c r="I435" i="1"/>
  <c r="H435" i="1"/>
  <c r="G435" i="1"/>
  <c r="F435" i="1"/>
  <c r="E435" i="1"/>
  <c r="J434" i="1"/>
  <c r="I434" i="1"/>
  <c r="H434" i="1"/>
  <c r="G434" i="1"/>
  <c r="F434" i="1"/>
  <c r="E434" i="1"/>
  <c r="J423" i="1"/>
  <c r="J424" i="1" s="1"/>
  <c r="J337" i="1" s="1"/>
  <c r="I423" i="1"/>
  <c r="I424" i="1" s="1"/>
  <c r="I337" i="1" s="1"/>
  <c r="J422" i="1"/>
  <c r="J336" i="1" s="1"/>
  <c r="I422" i="1"/>
  <c r="I336" i="1" s="1"/>
  <c r="H422" i="1"/>
  <c r="H336" i="1" s="1"/>
  <c r="G422" i="1"/>
  <c r="G336" i="1" s="1"/>
  <c r="F422" i="1"/>
  <c r="E422" i="1"/>
  <c r="J421" i="1"/>
  <c r="I421" i="1"/>
  <c r="H421" i="1"/>
  <c r="H423" i="1" s="1"/>
  <c r="G421" i="1"/>
  <c r="G319" i="1" s="1"/>
  <c r="G305" i="1" s="1"/>
  <c r="F421" i="1"/>
  <c r="F319" i="1" s="1"/>
  <c r="F305" i="1" s="1"/>
  <c r="E421" i="1"/>
  <c r="E423" i="1" s="1"/>
  <c r="J383" i="1"/>
  <c r="I383" i="1"/>
  <c r="H383" i="1"/>
  <c r="G383" i="1"/>
  <c r="F383" i="1"/>
  <c r="E383" i="1"/>
  <c r="J356" i="1"/>
  <c r="I356" i="1"/>
  <c r="H356" i="1"/>
  <c r="G356" i="1"/>
  <c r="F356" i="1"/>
  <c r="E356" i="1"/>
  <c r="J343" i="1"/>
  <c r="I343" i="1"/>
  <c r="H343" i="1"/>
  <c r="G343" i="1"/>
  <c r="F343" i="1"/>
  <c r="E343" i="1"/>
  <c r="J342" i="1"/>
  <c r="I342" i="1"/>
  <c r="H342" i="1"/>
  <c r="G342" i="1"/>
  <c r="F342" i="1"/>
  <c r="E342" i="1"/>
  <c r="J341" i="1"/>
  <c r="I341" i="1"/>
  <c r="H341" i="1"/>
  <c r="G341" i="1"/>
  <c r="F341" i="1"/>
  <c r="E341" i="1"/>
  <c r="J340" i="1"/>
  <c r="I340" i="1"/>
  <c r="H340" i="1"/>
  <c r="G340" i="1"/>
  <c r="F340" i="1"/>
  <c r="E340" i="1"/>
  <c r="J339" i="1"/>
  <c r="I339" i="1"/>
  <c r="H339" i="1"/>
  <c r="G339" i="1"/>
  <c r="F339" i="1"/>
  <c r="E339" i="1"/>
  <c r="J338" i="1"/>
  <c r="I338" i="1"/>
  <c r="H338" i="1"/>
  <c r="G338" i="1"/>
  <c r="F338" i="1"/>
  <c r="E338" i="1"/>
  <c r="F336" i="1"/>
  <c r="E336" i="1"/>
  <c r="J335" i="1"/>
  <c r="I335" i="1"/>
  <c r="H335" i="1"/>
  <c r="G335" i="1"/>
  <c r="F335" i="1"/>
  <c r="E335" i="1"/>
  <c r="J334" i="1"/>
  <c r="I334" i="1"/>
  <c r="H334" i="1"/>
  <c r="G334" i="1"/>
  <c r="F334" i="1"/>
  <c r="E334" i="1"/>
  <c r="J333" i="1"/>
  <c r="I333" i="1"/>
  <c r="H333" i="1"/>
  <c r="G333" i="1"/>
  <c r="F333" i="1"/>
  <c r="E333" i="1"/>
  <c r="J332" i="1"/>
  <c r="I332" i="1"/>
  <c r="H332" i="1"/>
  <c r="G332" i="1"/>
  <c r="F332" i="1"/>
  <c r="E332" i="1"/>
  <c r="J331" i="1"/>
  <c r="I331" i="1"/>
  <c r="H331" i="1"/>
  <c r="G331" i="1"/>
  <c r="F331" i="1"/>
  <c r="E331" i="1"/>
  <c r="J330" i="1"/>
  <c r="I330" i="1"/>
  <c r="H330" i="1"/>
  <c r="G330" i="1"/>
  <c r="F330" i="1"/>
  <c r="E330" i="1"/>
  <c r="J329" i="1"/>
  <c r="I329" i="1"/>
  <c r="H329" i="1"/>
  <c r="G329" i="1"/>
  <c r="F329" i="1"/>
  <c r="E329" i="1"/>
  <c r="J328" i="1"/>
  <c r="I328" i="1"/>
  <c r="H328" i="1"/>
  <c r="G328" i="1"/>
  <c r="F328" i="1"/>
  <c r="E328" i="1"/>
  <c r="J327" i="1"/>
  <c r="I327" i="1"/>
  <c r="H327" i="1"/>
  <c r="G327" i="1"/>
  <c r="F327" i="1"/>
  <c r="E327" i="1"/>
  <c r="J326" i="1"/>
  <c r="I326" i="1"/>
  <c r="H326" i="1"/>
  <c r="G326" i="1"/>
  <c r="F326" i="1"/>
  <c r="E326" i="1"/>
  <c r="J325" i="1"/>
  <c r="I325" i="1"/>
  <c r="H325" i="1"/>
  <c r="G325" i="1"/>
  <c r="F325" i="1"/>
  <c r="E325" i="1"/>
  <c r="J324" i="1"/>
  <c r="I324" i="1"/>
  <c r="E324" i="1"/>
  <c r="J323" i="1"/>
  <c r="I323" i="1"/>
  <c r="H323" i="1"/>
  <c r="G323" i="1"/>
  <c r="F323" i="1"/>
  <c r="E323" i="1"/>
  <c r="J322" i="1"/>
  <c r="I322" i="1"/>
  <c r="H322" i="1"/>
  <c r="G322" i="1"/>
  <c r="F322" i="1"/>
  <c r="E322" i="1"/>
  <c r="J321" i="1"/>
  <c r="I321" i="1"/>
  <c r="J320" i="1"/>
  <c r="I320" i="1"/>
  <c r="H320" i="1"/>
  <c r="G320" i="1"/>
  <c r="F320" i="1"/>
  <c r="E320" i="1"/>
  <c r="J319" i="1"/>
  <c r="J305" i="1" s="1"/>
  <c r="I319" i="1"/>
  <c r="I305" i="1" s="1"/>
  <c r="H319" i="1"/>
  <c r="H305" i="1" s="1"/>
  <c r="E319" i="1"/>
  <c r="E305" i="1" s="1"/>
  <c r="J318" i="1"/>
  <c r="I318" i="1"/>
  <c r="H318" i="1"/>
  <c r="G318" i="1"/>
  <c r="F318" i="1"/>
  <c r="E318" i="1"/>
  <c r="J316" i="1"/>
  <c r="I316" i="1"/>
  <c r="J315" i="1"/>
  <c r="I315" i="1"/>
  <c r="H315" i="1"/>
  <c r="G315" i="1"/>
  <c r="F315" i="1"/>
  <c r="E315" i="1"/>
  <c r="J314" i="1"/>
  <c r="I314" i="1"/>
  <c r="H314" i="1"/>
  <c r="G314" i="1"/>
  <c r="F314" i="1"/>
  <c r="E314" i="1"/>
  <c r="J313" i="1"/>
  <c r="I313" i="1"/>
  <c r="H313" i="1"/>
  <c r="G313" i="1"/>
  <c r="F313" i="1"/>
  <c r="E313" i="1"/>
  <c r="J312" i="1"/>
  <c r="I312" i="1"/>
  <c r="H312" i="1"/>
  <c r="G312" i="1"/>
  <c r="F312" i="1"/>
  <c r="E312" i="1"/>
  <c r="J311" i="1"/>
  <c r="I311" i="1"/>
  <c r="H311" i="1"/>
  <c r="G311" i="1"/>
  <c r="F311" i="1"/>
  <c r="E311" i="1"/>
  <c r="J310" i="1"/>
  <c r="I310" i="1"/>
  <c r="H310" i="1"/>
  <c r="G310" i="1"/>
  <c r="F310" i="1"/>
  <c r="E310" i="1"/>
  <c r="J309" i="1"/>
  <c r="I309" i="1"/>
  <c r="H309" i="1"/>
  <c r="G309" i="1"/>
  <c r="F309" i="1"/>
  <c r="E309" i="1"/>
  <c r="J308" i="1"/>
  <c r="I308" i="1"/>
  <c r="H308" i="1"/>
  <c r="G308" i="1"/>
  <c r="F308" i="1"/>
  <c r="E308" i="1"/>
  <c r="J307" i="1"/>
  <c r="I307" i="1"/>
  <c r="H307" i="1"/>
  <c r="G307" i="1"/>
  <c r="F307" i="1"/>
  <c r="E307" i="1"/>
  <c r="J306" i="1"/>
  <c r="I306" i="1"/>
  <c r="H306" i="1"/>
  <c r="G306" i="1"/>
  <c r="F306" i="1"/>
  <c r="E306" i="1"/>
  <c r="J304" i="1"/>
  <c r="I304" i="1"/>
  <c r="H304" i="1"/>
  <c r="G304" i="1"/>
  <c r="F304" i="1"/>
  <c r="E304" i="1"/>
  <c r="J303" i="1"/>
  <c r="I303" i="1"/>
  <c r="H303" i="1"/>
  <c r="G303" i="1"/>
  <c r="F303" i="1"/>
  <c r="E303" i="1"/>
  <c r="J302" i="1"/>
  <c r="I302" i="1"/>
  <c r="H302" i="1"/>
  <c r="G302" i="1"/>
  <c r="F302" i="1"/>
  <c r="E302" i="1"/>
  <c r="J301" i="1"/>
  <c r="I301" i="1"/>
  <c r="H301" i="1"/>
  <c r="G301" i="1"/>
  <c r="F301" i="1"/>
  <c r="E301" i="1"/>
  <c r="J300" i="1"/>
  <c r="I300" i="1"/>
  <c r="H300" i="1"/>
  <c r="G300" i="1"/>
  <c r="F300" i="1"/>
  <c r="E300" i="1"/>
  <c r="J299" i="1"/>
  <c r="I299" i="1"/>
  <c r="H299" i="1"/>
  <c r="G299" i="1"/>
  <c r="F299" i="1"/>
  <c r="E299" i="1"/>
  <c r="J298" i="1"/>
  <c r="I298" i="1"/>
  <c r="H298" i="1"/>
  <c r="G298" i="1"/>
  <c r="F298" i="1"/>
  <c r="E298" i="1"/>
  <c r="J297" i="1"/>
  <c r="I297" i="1"/>
  <c r="H297" i="1"/>
  <c r="G297" i="1"/>
  <c r="F297" i="1"/>
  <c r="E297" i="1"/>
  <c r="J296" i="1"/>
  <c r="I296" i="1"/>
  <c r="H296" i="1"/>
  <c r="G296" i="1"/>
  <c r="F296" i="1"/>
  <c r="E296" i="1"/>
  <c r="J295" i="1"/>
  <c r="I295" i="1"/>
  <c r="H295" i="1"/>
  <c r="G295" i="1"/>
  <c r="F295" i="1"/>
  <c r="E295" i="1"/>
  <c r="J294" i="1"/>
  <c r="I294" i="1"/>
  <c r="H294" i="1"/>
  <c r="G294" i="1"/>
  <c r="F294" i="1"/>
  <c r="E294" i="1"/>
  <c r="J283" i="1"/>
  <c r="J284" i="1" s="1"/>
  <c r="J197" i="1" s="1"/>
  <c r="I283" i="1"/>
  <c r="I284" i="1" s="1"/>
  <c r="I197" i="1" s="1"/>
  <c r="J282" i="1"/>
  <c r="J196" i="1" s="1"/>
  <c r="I282" i="1"/>
  <c r="I196" i="1" s="1"/>
  <c r="H282" i="1"/>
  <c r="H196" i="1" s="1"/>
  <c r="G282" i="1"/>
  <c r="G196" i="1" s="1"/>
  <c r="F282" i="1"/>
  <c r="E282" i="1"/>
  <c r="J281" i="1"/>
  <c r="I281" i="1"/>
  <c r="H281" i="1"/>
  <c r="H283" i="1" s="1"/>
  <c r="G281" i="1"/>
  <c r="G179" i="1" s="1"/>
  <c r="G165" i="1" s="1"/>
  <c r="F281" i="1"/>
  <c r="F179" i="1" s="1"/>
  <c r="F165" i="1" s="1"/>
  <c r="E281" i="1"/>
  <c r="E283" i="1" s="1"/>
  <c r="J243" i="1"/>
  <c r="I243" i="1"/>
  <c r="H243" i="1"/>
  <c r="G243" i="1"/>
  <c r="F243" i="1"/>
  <c r="E243" i="1"/>
  <c r="J216" i="1"/>
  <c r="I216" i="1"/>
  <c r="H216" i="1"/>
  <c r="G216" i="1"/>
  <c r="F216" i="1"/>
  <c r="E216" i="1"/>
  <c r="J203" i="1"/>
  <c r="I203" i="1"/>
  <c r="H203" i="1"/>
  <c r="G203" i="1"/>
  <c r="F203" i="1"/>
  <c r="E203" i="1"/>
  <c r="J202" i="1"/>
  <c r="I202" i="1"/>
  <c r="H202" i="1"/>
  <c r="G202" i="1"/>
  <c r="F202" i="1"/>
  <c r="E202" i="1"/>
  <c r="J201" i="1"/>
  <c r="I201" i="1"/>
  <c r="H201" i="1"/>
  <c r="G201" i="1"/>
  <c r="F201" i="1"/>
  <c r="E201" i="1"/>
  <c r="J200" i="1"/>
  <c r="I200" i="1"/>
  <c r="H200" i="1"/>
  <c r="G200" i="1"/>
  <c r="F200" i="1"/>
  <c r="E200" i="1"/>
  <c r="J199" i="1"/>
  <c r="I199" i="1"/>
  <c r="H199" i="1"/>
  <c r="G199" i="1"/>
  <c r="F199" i="1"/>
  <c r="E199" i="1"/>
  <c r="J198" i="1"/>
  <c r="I198" i="1"/>
  <c r="H198" i="1"/>
  <c r="G198" i="1"/>
  <c r="F198" i="1"/>
  <c r="E198" i="1"/>
  <c r="F196" i="1"/>
  <c r="E196" i="1"/>
  <c r="J195" i="1"/>
  <c r="I195" i="1"/>
  <c r="H195" i="1"/>
  <c r="G195" i="1"/>
  <c r="F195" i="1"/>
  <c r="E195" i="1"/>
  <c r="J194" i="1"/>
  <c r="I194" i="1"/>
  <c r="H194" i="1"/>
  <c r="G194" i="1"/>
  <c r="F194" i="1"/>
  <c r="E194" i="1"/>
  <c r="J193" i="1"/>
  <c r="I193" i="1"/>
  <c r="H193" i="1"/>
  <c r="G193" i="1"/>
  <c r="F193" i="1"/>
  <c r="E193" i="1"/>
  <c r="J192" i="1"/>
  <c r="I192" i="1"/>
  <c r="H192" i="1"/>
  <c r="G192" i="1"/>
  <c r="F192" i="1"/>
  <c r="E192" i="1"/>
  <c r="J191" i="1"/>
  <c r="I191" i="1"/>
  <c r="H191" i="1"/>
  <c r="G191" i="1"/>
  <c r="F191" i="1"/>
  <c r="E191" i="1"/>
  <c r="J190" i="1"/>
  <c r="I190" i="1"/>
  <c r="H190" i="1"/>
  <c r="G190" i="1"/>
  <c r="F190" i="1"/>
  <c r="E190" i="1"/>
  <c r="J189" i="1"/>
  <c r="I189" i="1"/>
  <c r="H189" i="1"/>
  <c r="G189" i="1"/>
  <c r="F189" i="1"/>
  <c r="E189" i="1"/>
  <c r="J188" i="1"/>
  <c r="I188" i="1"/>
  <c r="H188" i="1"/>
  <c r="G188" i="1"/>
  <c r="F188" i="1"/>
  <c r="E188" i="1"/>
  <c r="J187" i="1"/>
  <c r="I187" i="1"/>
  <c r="H187" i="1"/>
  <c r="G187" i="1"/>
  <c r="F187" i="1"/>
  <c r="E187" i="1"/>
  <c r="J186" i="1"/>
  <c r="I186" i="1"/>
  <c r="H186" i="1"/>
  <c r="G186" i="1"/>
  <c r="F186" i="1"/>
  <c r="E186" i="1"/>
  <c r="J185" i="1"/>
  <c r="I185" i="1"/>
  <c r="H185" i="1"/>
  <c r="G185" i="1"/>
  <c r="F185" i="1"/>
  <c r="E185" i="1"/>
  <c r="J184" i="1"/>
  <c r="I184" i="1"/>
  <c r="J183" i="1"/>
  <c r="I183" i="1"/>
  <c r="H183" i="1"/>
  <c r="G183" i="1"/>
  <c r="F183" i="1"/>
  <c r="E183" i="1"/>
  <c r="J182" i="1"/>
  <c r="I182" i="1"/>
  <c r="H182" i="1"/>
  <c r="G182" i="1"/>
  <c r="F182" i="1"/>
  <c r="E182" i="1"/>
  <c r="J181" i="1"/>
  <c r="I181" i="1"/>
  <c r="J180" i="1"/>
  <c r="I180" i="1"/>
  <c r="H180" i="1"/>
  <c r="G180" i="1"/>
  <c r="F180" i="1"/>
  <c r="E180" i="1"/>
  <c r="J179" i="1"/>
  <c r="J165" i="1" s="1"/>
  <c r="I179" i="1"/>
  <c r="I165" i="1" s="1"/>
  <c r="H179" i="1"/>
  <c r="H165" i="1" s="1"/>
  <c r="E179" i="1"/>
  <c r="E165" i="1" s="1"/>
  <c r="J178" i="1"/>
  <c r="I178" i="1"/>
  <c r="H178" i="1"/>
  <c r="G178" i="1"/>
  <c r="F178" i="1"/>
  <c r="E178" i="1"/>
  <c r="J176" i="1"/>
  <c r="I176" i="1"/>
  <c r="J175" i="1"/>
  <c r="I175" i="1"/>
  <c r="H175" i="1"/>
  <c r="G175" i="1"/>
  <c r="F175" i="1"/>
  <c r="E175" i="1"/>
  <c r="J174" i="1"/>
  <c r="I174" i="1"/>
  <c r="H174" i="1"/>
  <c r="G174" i="1"/>
  <c r="F174" i="1"/>
  <c r="E174" i="1"/>
  <c r="J173" i="1"/>
  <c r="I173" i="1"/>
  <c r="H173" i="1"/>
  <c r="G173" i="1"/>
  <c r="F173" i="1"/>
  <c r="E173" i="1"/>
  <c r="J172" i="1"/>
  <c r="I172" i="1"/>
  <c r="H172" i="1"/>
  <c r="G172" i="1"/>
  <c r="F172" i="1"/>
  <c r="E172" i="1"/>
  <c r="J171" i="1"/>
  <c r="I171" i="1"/>
  <c r="H171" i="1"/>
  <c r="G171" i="1"/>
  <c r="F171" i="1"/>
  <c r="E171" i="1"/>
  <c r="J170" i="1"/>
  <c r="I170" i="1"/>
  <c r="H170" i="1"/>
  <c r="G170" i="1"/>
  <c r="F170" i="1"/>
  <c r="E170" i="1"/>
  <c r="J169" i="1"/>
  <c r="I169" i="1"/>
  <c r="H169" i="1"/>
  <c r="G169" i="1"/>
  <c r="F169" i="1"/>
  <c r="E169" i="1"/>
  <c r="J168" i="1"/>
  <c r="I168" i="1"/>
  <c r="H168" i="1"/>
  <c r="G168" i="1"/>
  <c r="F168" i="1"/>
  <c r="E168" i="1"/>
  <c r="J167" i="1"/>
  <c r="I167" i="1"/>
  <c r="H167" i="1"/>
  <c r="G167" i="1"/>
  <c r="F167" i="1"/>
  <c r="E167" i="1"/>
  <c r="J166" i="1"/>
  <c r="I166" i="1"/>
  <c r="H166" i="1"/>
  <c r="G166" i="1"/>
  <c r="F166" i="1"/>
  <c r="E166" i="1"/>
  <c r="J164" i="1"/>
  <c r="I164" i="1"/>
  <c r="H164" i="1"/>
  <c r="G164" i="1"/>
  <c r="F164" i="1"/>
  <c r="E164" i="1"/>
  <c r="J163" i="1"/>
  <c r="I163" i="1"/>
  <c r="H163" i="1"/>
  <c r="G163" i="1"/>
  <c r="F163" i="1"/>
  <c r="E163" i="1"/>
  <c r="J162" i="1"/>
  <c r="I162" i="1"/>
  <c r="H162" i="1"/>
  <c r="G162" i="1"/>
  <c r="F162" i="1"/>
  <c r="E162" i="1"/>
  <c r="J161" i="1"/>
  <c r="I161" i="1"/>
  <c r="H161" i="1"/>
  <c r="G161" i="1"/>
  <c r="F161" i="1"/>
  <c r="E161" i="1"/>
  <c r="J160" i="1"/>
  <c r="I160" i="1"/>
  <c r="H160" i="1"/>
  <c r="G160" i="1"/>
  <c r="F160" i="1"/>
  <c r="E160" i="1"/>
  <c r="J159" i="1"/>
  <c r="I159" i="1"/>
  <c r="H159" i="1"/>
  <c r="G159" i="1"/>
  <c r="F159" i="1"/>
  <c r="E159" i="1"/>
  <c r="J158" i="1"/>
  <c r="I158" i="1"/>
  <c r="H158" i="1"/>
  <c r="G158" i="1"/>
  <c r="F158" i="1"/>
  <c r="E158" i="1"/>
  <c r="J157" i="1"/>
  <c r="I157" i="1"/>
  <c r="H157" i="1"/>
  <c r="G157" i="1"/>
  <c r="F157" i="1"/>
  <c r="E157" i="1"/>
  <c r="J156" i="1"/>
  <c r="I156" i="1"/>
  <c r="H156" i="1"/>
  <c r="G156" i="1"/>
  <c r="F156" i="1"/>
  <c r="E156" i="1"/>
  <c r="J155" i="1"/>
  <c r="I155" i="1"/>
  <c r="H155" i="1"/>
  <c r="G155" i="1"/>
  <c r="F155" i="1"/>
  <c r="E155" i="1"/>
  <c r="J154" i="1"/>
  <c r="I154" i="1"/>
  <c r="H154" i="1"/>
  <c r="G154" i="1"/>
  <c r="F154" i="1"/>
  <c r="E154" i="1"/>
  <c r="J143" i="1"/>
  <c r="J144" i="1" s="1"/>
  <c r="J57" i="1" s="1"/>
  <c r="I143" i="1"/>
  <c r="I144" i="1" s="1"/>
  <c r="I57" i="1" s="1"/>
  <c r="J142" i="1"/>
  <c r="J56" i="1" s="1"/>
  <c r="I142" i="1"/>
  <c r="I56" i="1" s="1"/>
  <c r="H142" i="1"/>
  <c r="H56" i="1" s="1"/>
  <c r="G142" i="1"/>
  <c r="G56" i="1" s="1"/>
  <c r="F142" i="1"/>
  <c r="E142" i="1"/>
  <c r="J141" i="1"/>
  <c r="I141" i="1"/>
  <c r="H141" i="1"/>
  <c r="H143" i="1" s="1"/>
  <c r="G141" i="1"/>
  <c r="G39" i="1" s="1"/>
  <c r="G25" i="1" s="1"/>
  <c r="F141" i="1"/>
  <c r="F39" i="1" s="1"/>
  <c r="F25" i="1" s="1"/>
  <c r="E141" i="1"/>
  <c r="E143" i="1" s="1"/>
  <c r="J103" i="1"/>
  <c r="I103" i="1"/>
  <c r="H103" i="1"/>
  <c r="G103" i="1"/>
  <c r="F103" i="1"/>
  <c r="E103" i="1"/>
  <c r="J76" i="1"/>
  <c r="I76" i="1"/>
  <c r="H76" i="1"/>
  <c r="G76" i="1"/>
  <c r="F76" i="1"/>
  <c r="E76" i="1"/>
  <c r="J63" i="1"/>
  <c r="I63" i="1"/>
  <c r="H63" i="1"/>
  <c r="G63" i="1"/>
  <c r="F63" i="1"/>
  <c r="E63" i="1"/>
  <c r="J62" i="1"/>
  <c r="I62" i="1"/>
  <c r="H62" i="1"/>
  <c r="G62" i="1"/>
  <c r="F62" i="1"/>
  <c r="E62" i="1"/>
  <c r="J61" i="1"/>
  <c r="I61" i="1"/>
  <c r="H61" i="1"/>
  <c r="G61" i="1"/>
  <c r="F61" i="1"/>
  <c r="E61" i="1"/>
  <c r="J60" i="1"/>
  <c r="I60" i="1"/>
  <c r="H60" i="1"/>
  <c r="G60" i="1"/>
  <c r="F60" i="1"/>
  <c r="E60" i="1"/>
  <c r="J59" i="1"/>
  <c r="I59" i="1"/>
  <c r="H59" i="1"/>
  <c r="G59" i="1"/>
  <c r="F59" i="1"/>
  <c r="E59" i="1"/>
  <c r="J58" i="1"/>
  <c r="I58" i="1"/>
  <c r="H58" i="1"/>
  <c r="G58" i="1"/>
  <c r="F58" i="1"/>
  <c r="E58" i="1"/>
  <c r="F56" i="1"/>
  <c r="E56" i="1"/>
  <c r="J55" i="1"/>
  <c r="I55" i="1"/>
  <c r="H55" i="1"/>
  <c r="G55" i="1"/>
  <c r="F55" i="1"/>
  <c r="E55" i="1"/>
  <c r="J54" i="1"/>
  <c r="I54" i="1"/>
  <c r="H54" i="1"/>
  <c r="G54" i="1"/>
  <c r="F54" i="1"/>
  <c r="E54" i="1"/>
  <c r="J53" i="1"/>
  <c r="I53" i="1"/>
  <c r="H53" i="1"/>
  <c r="G53" i="1"/>
  <c r="F53" i="1"/>
  <c r="E53" i="1"/>
  <c r="J52" i="1"/>
  <c r="I52" i="1"/>
  <c r="H52" i="1"/>
  <c r="G52" i="1"/>
  <c r="F52" i="1"/>
  <c r="E52" i="1"/>
  <c r="J51" i="1"/>
  <c r="I51" i="1"/>
  <c r="H51" i="1"/>
  <c r="G51" i="1"/>
  <c r="F51" i="1"/>
  <c r="E51" i="1"/>
  <c r="J50" i="1"/>
  <c r="I50" i="1"/>
  <c r="H50" i="1"/>
  <c r="G50" i="1"/>
  <c r="F50" i="1"/>
  <c r="E50" i="1"/>
  <c r="J49" i="1"/>
  <c r="I49" i="1"/>
  <c r="H49" i="1"/>
  <c r="G49" i="1"/>
  <c r="F49" i="1"/>
  <c r="E49" i="1"/>
  <c r="J48" i="1"/>
  <c r="I48" i="1"/>
  <c r="H48" i="1"/>
  <c r="G48" i="1"/>
  <c r="F48" i="1"/>
  <c r="E48" i="1"/>
  <c r="J47" i="1"/>
  <c r="I47" i="1"/>
  <c r="H47" i="1"/>
  <c r="G47" i="1"/>
  <c r="F47" i="1"/>
  <c r="E47" i="1"/>
  <c r="J46" i="1"/>
  <c r="I46" i="1"/>
  <c r="H46" i="1"/>
  <c r="G46" i="1"/>
  <c r="F46" i="1"/>
  <c r="E46" i="1"/>
  <c r="J45" i="1"/>
  <c r="I45" i="1"/>
  <c r="H45" i="1"/>
  <c r="G45" i="1"/>
  <c r="F45" i="1"/>
  <c r="E45" i="1"/>
  <c r="J44" i="1"/>
  <c r="I44" i="1"/>
  <c r="H44" i="1"/>
  <c r="J43" i="1"/>
  <c r="I43" i="1"/>
  <c r="H43" i="1"/>
  <c r="G43" i="1"/>
  <c r="F43" i="1"/>
  <c r="E43" i="1"/>
  <c r="J42" i="1"/>
  <c r="I42" i="1"/>
  <c r="H42" i="1"/>
  <c r="G42" i="1"/>
  <c r="F42" i="1"/>
  <c r="E42" i="1"/>
  <c r="J41" i="1"/>
  <c r="I41" i="1"/>
  <c r="J40" i="1"/>
  <c r="I40" i="1"/>
  <c r="H40" i="1"/>
  <c r="G40" i="1"/>
  <c r="F40" i="1"/>
  <c r="E40" i="1"/>
  <c r="J39" i="1"/>
  <c r="I39" i="1"/>
  <c r="H39" i="1"/>
  <c r="H25" i="1" s="1"/>
  <c r="E39" i="1"/>
  <c r="E25" i="1" s="1"/>
  <c r="J38" i="1"/>
  <c r="I38" i="1"/>
  <c r="H38" i="1"/>
  <c r="G38" i="1"/>
  <c r="F38" i="1"/>
  <c r="E38" i="1"/>
  <c r="J36" i="1"/>
  <c r="I36" i="1"/>
  <c r="J35" i="1"/>
  <c r="I35" i="1"/>
  <c r="H35" i="1"/>
  <c r="G35" i="1"/>
  <c r="F35" i="1"/>
  <c r="E35" i="1"/>
  <c r="J34" i="1"/>
  <c r="I34" i="1"/>
  <c r="H34" i="1"/>
  <c r="G34" i="1"/>
  <c r="F34" i="1"/>
  <c r="E34" i="1"/>
  <c r="J33" i="1"/>
  <c r="I33" i="1"/>
  <c r="H33" i="1"/>
  <c r="G33" i="1"/>
  <c r="F33" i="1"/>
  <c r="E33" i="1"/>
  <c r="J32" i="1"/>
  <c r="I32" i="1"/>
  <c r="H32" i="1"/>
  <c r="G32" i="1"/>
  <c r="F32" i="1"/>
  <c r="E32" i="1"/>
  <c r="J31" i="1"/>
  <c r="I31" i="1"/>
  <c r="H31" i="1"/>
  <c r="G31" i="1"/>
  <c r="F31" i="1"/>
  <c r="E31" i="1"/>
  <c r="J30" i="1"/>
  <c r="I30" i="1"/>
  <c r="H30" i="1"/>
  <c r="G30" i="1"/>
  <c r="F30" i="1"/>
  <c r="E30" i="1"/>
  <c r="J29" i="1"/>
  <c r="I29" i="1"/>
  <c r="H29" i="1"/>
  <c r="G29" i="1"/>
  <c r="F29" i="1"/>
  <c r="E29" i="1"/>
  <c r="J28" i="1"/>
  <c r="I28" i="1"/>
  <c r="H28" i="1"/>
  <c r="G28" i="1"/>
  <c r="F28" i="1"/>
  <c r="E28" i="1"/>
  <c r="J27" i="1"/>
  <c r="I27" i="1"/>
  <c r="H27" i="1"/>
  <c r="G27" i="1"/>
  <c r="F27" i="1"/>
  <c r="E27" i="1"/>
  <c r="J26" i="1"/>
  <c r="I26" i="1"/>
  <c r="H26" i="1"/>
  <c r="G26" i="1"/>
  <c r="F26" i="1"/>
  <c r="E26" i="1"/>
  <c r="J25" i="1"/>
  <c r="I25" i="1"/>
  <c r="J24" i="1"/>
  <c r="I24" i="1"/>
  <c r="H24" i="1"/>
  <c r="G24" i="1"/>
  <c r="F24" i="1"/>
  <c r="E24" i="1"/>
  <c r="J23" i="1"/>
  <c r="I23" i="1"/>
  <c r="H23" i="1"/>
  <c r="G23" i="1"/>
  <c r="F23" i="1"/>
  <c r="E23" i="1"/>
  <c r="J22" i="1"/>
  <c r="I22" i="1"/>
  <c r="H22" i="1"/>
  <c r="G22" i="1"/>
  <c r="F22" i="1"/>
  <c r="E22" i="1"/>
  <c r="J21" i="1"/>
  <c r="I21" i="1"/>
  <c r="H21" i="1"/>
  <c r="G21" i="1"/>
  <c r="F21" i="1"/>
  <c r="E21" i="1"/>
  <c r="J20" i="1"/>
  <c r="I20" i="1"/>
  <c r="H20" i="1"/>
  <c r="G20" i="1"/>
  <c r="F20" i="1"/>
  <c r="E20" i="1"/>
  <c r="J19" i="1"/>
  <c r="I19" i="1"/>
  <c r="H19" i="1"/>
  <c r="G19" i="1"/>
  <c r="F19" i="1"/>
  <c r="E19" i="1"/>
  <c r="J18" i="1"/>
  <c r="I18" i="1"/>
  <c r="H18" i="1"/>
  <c r="G18" i="1"/>
  <c r="F18" i="1"/>
  <c r="E18" i="1"/>
  <c r="J17" i="1"/>
  <c r="I17" i="1"/>
  <c r="H17" i="1"/>
  <c r="G17" i="1"/>
  <c r="F17" i="1"/>
  <c r="E17" i="1"/>
  <c r="J16" i="1"/>
  <c r="I16" i="1"/>
  <c r="H16" i="1"/>
  <c r="G16" i="1"/>
  <c r="F16" i="1"/>
  <c r="E16" i="1"/>
  <c r="J15" i="1"/>
  <c r="I15" i="1"/>
  <c r="H15" i="1"/>
  <c r="G15" i="1"/>
  <c r="F15" i="1"/>
  <c r="E15" i="1"/>
  <c r="J14" i="1"/>
  <c r="I14" i="1"/>
  <c r="H14" i="1"/>
  <c r="G14" i="1"/>
  <c r="F14" i="1"/>
  <c r="E14" i="1"/>
  <c r="H424" i="1" l="1"/>
  <c r="H337" i="1" s="1"/>
  <c r="H317" i="1"/>
  <c r="H316" i="1"/>
  <c r="E564" i="1"/>
  <c r="E477" i="1" s="1"/>
  <c r="E457" i="1"/>
  <c r="E456" i="1"/>
  <c r="E144" i="1"/>
  <c r="E57" i="1" s="1"/>
  <c r="E36" i="1"/>
  <c r="E37" i="1"/>
  <c r="E177" i="1"/>
  <c r="E176" i="1"/>
  <c r="E284" i="1"/>
  <c r="E197" i="1" s="1"/>
  <c r="H144" i="1"/>
  <c r="H57" i="1" s="1"/>
  <c r="H37" i="1"/>
  <c r="H36" i="1"/>
  <c r="H284" i="1"/>
  <c r="H197" i="1" s="1"/>
  <c r="H177" i="1"/>
  <c r="H176" i="1"/>
  <c r="E424" i="1"/>
  <c r="E337" i="1" s="1"/>
  <c r="E317" i="1"/>
  <c r="E316" i="1"/>
  <c r="E41" i="1"/>
  <c r="E181" i="1"/>
  <c r="E321" i="1"/>
  <c r="E461" i="1"/>
  <c r="F41" i="1"/>
  <c r="F181" i="1"/>
  <c r="F321" i="1"/>
  <c r="F461" i="1"/>
  <c r="G41" i="1"/>
  <c r="E44" i="1"/>
  <c r="G181" i="1"/>
  <c r="E184" i="1"/>
  <c r="G321" i="1"/>
  <c r="G461" i="1"/>
  <c r="H41" i="1"/>
  <c r="F44" i="1"/>
  <c r="F143" i="1"/>
  <c r="H181" i="1"/>
  <c r="F184" i="1"/>
  <c r="F283" i="1"/>
  <c r="H321" i="1"/>
  <c r="F324" i="1"/>
  <c r="F423" i="1"/>
  <c r="H461" i="1"/>
  <c r="F464" i="1"/>
  <c r="F563" i="1"/>
  <c r="G44" i="1"/>
  <c r="G143" i="1"/>
  <c r="G184" i="1"/>
  <c r="G283" i="1"/>
  <c r="G324" i="1"/>
  <c r="G423" i="1"/>
  <c r="G464" i="1"/>
  <c r="G563" i="1"/>
  <c r="H184" i="1"/>
  <c r="H324" i="1"/>
  <c r="H464" i="1"/>
  <c r="H563" i="1"/>
  <c r="I37" i="1"/>
  <c r="I177" i="1"/>
  <c r="I317" i="1"/>
  <c r="I457" i="1"/>
  <c r="J37" i="1"/>
  <c r="J177" i="1"/>
  <c r="J317" i="1"/>
  <c r="J457" i="1"/>
  <c r="F144" i="1" l="1"/>
  <c r="F57" i="1" s="1"/>
  <c r="F37" i="1"/>
  <c r="F36" i="1"/>
  <c r="F317" i="1"/>
  <c r="F424" i="1"/>
  <c r="F337" i="1" s="1"/>
  <c r="F316" i="1"/>
  <c r="H564" i="1"/>
  <c r="H477" i="1" s="1"/>
  <c r="H457" i="1"/>
  <c r="H456" i="1"/>
  <c r="F564" i="1"/>
  <c r="F477" i="1" s="1"/>
  <c r="F457" i="1"/>
  <c r="F456" i="1"/>
  <c r="G284" i="1"/>
  <c r="G197" i="1" s="1"/>
  <c r="G177" i="1"/>
  <c r="G176" i="1"/>
  <c r="F284" i="1"/>
  <c r="F197" i="1" s="1"/>
  <c r="F176" i="1"/>
  <c r="F177" i="1"/>
  <c r="G564" i="1"/>
  <c r="G477" i="1" s="1"/>
  <c r="G457" i="1"/>
  <c r="G456" i="1"/>
  <c r="G424" i="1"/>
  <c r="G337" i="1" s="1"/>
  <c r="G317" i="1"/>
  <c r="G316" i="1"/>
  <c r="G144" i="1"/>
  <c r="G57" i="1" s="1"/>
  <c r="G37" i="1"/>
  <c r="G3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<sst xmlns="http://schemas.openxmlformats.org/spreadsheetml/2006/main" count="3690" uniqueCount="1723">
  <si>
    <t>Ticker</t>
  </si>
  <si>
    <t>Company Name</t>
  </si>
  <si>
    <t>SIC Code</t>
  </si>
  <si>
    <t>AMZN</t>
  </si>
  <si>
    <t>AMAZON.COM INC</t>
  </si>
  <si>
    <t>5961</t>
  </si>
  <si>
    <t>CRM</t>
  </si>
  <si>
    <t>SALESFORCE INC</t>
  </si>
  <si>
    <t>7372</t>
  </si>
  <si>
    <t>GOOGL</t>
  </si>
  <si>
    <t>ALPHABET INC</t>
  </si>
  <si>
    <t>7370</t>
  </si>
  <si>
    <t>MSFT</t>
  </si>
  <si>
    <t>MICROSOFT CORP</t>
  </si>
  <si>
    <t>  Primary SIC Code = 5961</t>
  </si>
  <si>
    <t>FISCAL YEAR:</t>
  </si>
  <si>
    <t xml:space="preserve">2020 </t>
  </si>
  <si>
    <t xml:space="preserve">2021 </t>
  </si>
  <si>
    <t xml:space="preserve">2022 </t>
  </si>
  <si>
    <t xml:space="preserve">2023 </t>
  </si>
  <si>
    <t xml:space="preserve">2024 </t>
  </si>
  <si>
    <t xml:space="preserve">2025 </t>
  </si>
  <si>
    <t>#</t>
  </si>
  <si>
    <t>(FYR Ending):</t>
  </si>
  <si>
    <t>(31DEC2020 )</t>
  </si>
  <si>
    <t>(31DEC2021 )</t>
  </si>
  <si>
    <t>(31DEC2022 )</t>
  </si>
  <si>
    <t>(31DEC2023 )</t>
  </si>
  <si>
    <t>(31DEC2024 )</t>
  </si>
  <si>
    <t>(31DEC2025 )</t>
  </si>
  <si>
    <t>--------</t>
  </si>
  <si>
    <t>--------------------------------------</t>
  </si>
  <si>
    <t>----</t>
  </si>
  <si>
    <t>---------------</t>
  </si>
  <si>
    <t>Life of Gross Plant</t>
  </si>
  <si>
    <t>1</t>
  </si>
  <si>
    <t>PLANT</t>
  </si>
  <si>
    <t>Age of Depreciated Plant</t>
  </si>
  <si>
    <t>2</t>
  </si>
  <si>
    <t>Age of Remaining Plant</t>
  </si>
  <si>
    <t>3</t>
  </si>
  <si>
    <t>Current Assets / Current Liabilities</t>
  </si>
  <si>
    <t>4</t>
  </si>
  <si>
    <t>LIQUIDITY</t>
  </si>
  <si>
    <t>Cash / Current Liabilities</t>
  </si>
  <si>
    <t>5</t>
  </si>
  <si>
    <t>Accounts Receivable Turnover</t>
  </si>
  <si>
    <t>6</t>
  </si>
  <si>
    <t>Days Sales in Accounts Receivable</t>
  </si>
  <si>
    <t>7</t>
  </si>
  <si>
    <t>Doubtful Accounts / Acct. Rec.</t>
  </si>
  <si>
    <t>8</t>
  </si>
  <si>
    <t>Inventory Turnover</t>
  </si>
  <si>
    <t>9</t>
  </si>
  <si>
    <t>Days To Sell Inventory</t>
  </si>
  <si>
    <t>10</t>
  </si>
  <si>
    <t>Acid Test (Quick Ratio)</t>
  </si>
  <si>
    <t>11</t>
  </si>
  <si>
    <t>Return on Equity / Return on Assets</t>
  </si>
  <si>
    <t>12</t>
  </si>
  <si>
    <t>FIN.LEV.</t>
  </si>
  <si>
    <t>Total Assets / Common Equity</t>
  </si>
  <si>
    <t>13</t>
  </si>
  <si>
    <t>Avg Tot Assets / Avg Comm Equity</t>
  </si>
  <si>
    <t>14</t>
  </si>
  <si>
    <t>Total Liabilities / Total Assets</t>
  </si>
  <si>
    <t>15</t>
  </si>
  <si>
    <t>Total Debt / Total Assets</t>
  </si>
  <si>
    <t>16</t>
  </si>
  <si>
    <t>Total Liabilities / Common Equity</t>
  </si>
  <si>
    <t>17</t>
  </si>
  <si>
    <t>Total Debt / Common Equity</t>
  </si>
  <si>
    <t>18</t>
  </si>
  <si>
    <t>Preferred Stock / Total Assets</t>
  </si>
  <si>
    <t>19</t>
  </si>
  <si>
    <t>Preferred Stock / Common Equity</t>
  </si>
  <si>
    <t>20</t>
  </si>
  <si>
    <t>OIADP / Interest</t>
  </si>
  <si>
    <t>21</t>
  </si>
  <si>
    <t>COVERAGE</t>
  </si>
  <si>
    <t>OIADP / Interest + PS_Div</t>
  </si>
  <si>
    <t>22</t>
  </si>
  <si>
    <t>CashFlow-Assets-PreTax / Interest</t>
  </si>
  <si>
    <t>23</t>
  </si>
  <si>
    <t>CashFlow-Assets-PreTax / Int+PS-Div</t>
  </si>
  <si>
    <t>24</t>
  </si>
  <si>
    <t>Return on Common Equity</t>
  </si>
  <si>
    <t>25</t>
  </si>
  <si>
    <t>ROR</t>
  </si>
  <si>
    <t>Return on Total Assets</t>
  </si>
  <si>
    <t>26</t>
  </si>
  <si>
    <t>Return on Comm. Equity before EI&amp;DO</t>
  </si>
  <si>
    <t>27</t>
  </si>
  <si>
    <t>Return on Total Assets before EI&amp;DO</t>
  </si>
  <si>
    <t>28</t>
  </si>
  <si>
    <t>Income to Common Stock / Sales</t>
  </si>
  <si>
    <t>29</t>
  </si>
  <si>
    <t>Income / Sales</t>
  </si>
  <si>
    <t>30</t>
  </si>
  <si>
    <t>Income on Assets / Sales</t>
  </si>
  <si>
    <t>31</t>
  </si>
  <si>
    <t>Sales / Avg. Total Assets</t>
  </si>
  <si>
    <t>32</t>
  </si>
  <si>
    <t>EFF</t>
  </si>
  <si>
    <t>Cost of Goods Sold / Sales</t>
  </si>
  <si>
    <t>33</t>
  </si>
  <si>
    <t>EXP/SALE</t>
  </si>
  <si>
    <t>Selling, Gen. &amp; Admin. Expenses / Sales</t>
  </si>
  <si>
    <t>34</t>
  </si>
  <si>
    <t>Depreciation &amp; Amortizations / Sales</t>
  </si>
  <si>
    <t>35</t>
  </si>
  <si>
    <t>Interest Expense / Sales</t>
  </si>
  <si>
    <t>36</t>
  </si>
  <si>
    <t>Income Taxes / Sales</t>
  </si>
  <si>
    <t>37</t>
  </si>
  <si>
    <t>EI &amp; DO / Sales</t>
  </si>
  <si>
    <t>38</t>
  </si>
  <si>
    <t>Advertising Expenses / Sales</t>
  </si>
  <si>
    <t>39</t>
  </si>
  <si>
    <t>R &amp; D / Sales</t>
  </si>
  <si>
    <t>40</t>
  </si>
  <si>
    <t>Price / Earnings (Primary)</t>
  </si>
  <si>
    <t>41</t>
  </si>
  <si>
    <t>MULTIPLE</t>
  </si>
  <si>
    <t>Price / Earn (Primary Before EI&amp;DO)</t>
  </si>
  <si>
    <t>42</t>
  </si>
  <si>
    <t>Price / Operating Cash Flow (Primary)</t>
  </si>
  <si>
    <t>43</t>
  </si>
  <si>
    <t>Price / Cash Flow to Equity (Primary)</t>
  </si>
  <si>
    <t>44</t>
  </si>
  <si>
    <t>Price / Sales (Primary)</t>
  </si>
  <si>
    <t>45</t>
  </si>
  <si>
    <t>Price / OIADP (Primary)</t>
  </si>
  <si>
    <t>46</t>
  </si>
  <si>
    <t>Price / Common Dividends</t>
  </si>
  <si>
    <t>47</t>
  </si>
  <si>
    <t>Mkt. Val. Equity / Book Val. Equity</t>
  </si>
  <si>
    <t>48</t>
  </si>
  <si>
    <t>Mkt Val Eq + Bk Val Debt / Tot Assets</t>
  </si>
  <si>
    <t>49</t>
  </si>
  <si>
    <t>Common Stock Return - Fiscal Year</t>
  </si>
  <si>
    <t>50</t>
  </si>
  <si>
    <t>RETURN</t>
  </si>
  <si>
    <t>Avg Short-Term Borrowing Rate</t>
  </si>
  <si>
    <t>51</t>
  </si>
  <si>
    <t>Avg Short-Term Borrowings ($)</t>
  </si>
  <si>
    <t>52</t>
  </si>
  <si>
    <t>Beta</t>
  </si>
  <si>
    <t>53</t>
  </si>
  <si>
    <t>54</t>
  </si>
  <si>
    <t>55</t>
  </si>
  <si>
    <t>Interest Expense on Long-Term Debt</t>
  </si>
  <si>
    <t>56</t>
  </si>
  <si>
    <t>57</t>
  </si>
  <si>
    <t>58</t>
  </si>
  <si>
    <t>Labor-Related Expenses</t>
  </si>
  <si>
    <t>59</t>
  </si>
  <si>
    <t>Employees (# of)</t>
  </si>
  <si>
    <t>60</t>
  </si>
  <si>
    <t>61</t>
  </si>
  <si>
    <t>Cash &amp; Equivalents</t>
  </si>
  <si>
    <t>62</t>
  </si>
  <si>
    <t>Receivables - Total (Net)</t>
  </si>
  <si>
    <t>63</t>
  </si>
  <si>
    <t>Inventories - Total</t>
  </si>
  <si>
    <t>64</t>
  </si>
  <si>
    <t>CURRENT ASSETS</t>
  </si>
  <si>
    <t>65</t>
  </si>
  <si>
    <t>Plant, Property &amp; Equipment (Gross)</t>
  </si>
  <si>
    <t>66</t>
  </si>
  <si>
    <t>Accumulated Depreciation</t>
  </si>
  <si>
    <t>67</t>
  </si>
  <si>
    <t>Plant, Property &amp; Equipment (Net)</t>
  </si>
  <si>
    <t>68</t>
  </si>
  <si>
    <t>TOTAL ASSETS</t>
  </si>
  <si>
    <t>69</t>
  </si>
  <si>
    <t>Accounts Payable</t>
  </si>
  <si>
    <t>70</t>
  </si>
  <si>
    <t>Notes Payable</t>
  </si>
  <si>
    <t>71</t>
  </si>
  <si>
    <t>Accrued Expenses</t>
  </si>
  <si>
    <t>72</t>
  </si>
  <si>
    <t>Taxes Payable</t>
  </si>
  <si>
    <t>73</t>
  </si>
  <si>
    <t>Debt (Long-Term) Due in 1 Year</t>
  </si>
  <si>
    <t>74</t>
  </si>
  <si>
    <t>Other Current Liabilities</t>
  </si>
  <si>
    <t>75</t>
  </si>
  <si>
    <t>TOTAL CURRENT LIABILITIES</t>
  </si>
  <si>
    <t>76</t>
  </si>
  <si>
    <t>Long-Term Debt</t>
  </si>
  <si>
    <t>77</t>
  </si>
  <si>
    <t>Liabilities - Other</t>
  </si>
  <si>
    <t>78</t>
  </si>
  <si>
    <t>TOTAL LIABILITIES</t>
  </si>
  <si>
    <t>79</t>
  </si>
  <si>
    <t>Preferred Stock</t>
  </si>
  <si>
    <t>80</t>
  </si>
  <si>
    <t>Common Stock</t>
  </si>
  <si>
    <t>81</t>
  </si>
  <si>
    <t>Capital Surplus</t>
  </si>
  <si>
    <t>82</t>
  </si>
  <si>
    <t>Retained Earnings (Net Other)</t>
  </si>
  <si>
    <t>83</t>
  </si>
  <si>
    <t>Less: Treasury Stock</t>
  </si>
  <si>
    <t>84</t>
  </si>
  <si>
    <t>TOTAL SHAREHOLDERS' EQUITY</t>
  </si>
  <si>
    <t>85</t>
  </si>
  <si>
    <t>Sales (Net)</t>
  </si>
  <si>
    <t>86</t>
  </si>
  <si>
    <t>Cost of Good Sold</t>
  </si>
  <si>
    <t>87</t>
  </si>
  <si>
    <t>GROSS PROFIT</t>
  </si>
  <si>
    <t>88</t>
  </si>
  <si>
    <t>Selling, General &amp; Admin. Expenses</t>
  </si>
  <si>
    <t>89</t>
  </si>
  <si>
    <t>OPERATING INCOME BEFORE DEPREC</t>
  </si>
  <si>
    <t>90</t>
  </si>
  <si>
    <t>Depreciation, Depletion &amp; Amortization</t>
  </si>
  <si>
    <t>91</t>
  </si>
  <si>
    <t>OPERATING INCOME AFTER DEPREC</t>
  </si>
  <si>
    <t>92</t>
  </si>
  <si>
    <t>Interest Expense</t>
  </si>
  <si>
    <t>93</t>
  </si>
  <si>
    <t>Non-Operating Income/Expense</t>
  </si>
  <si>
    <t>94</t>
  </si>
  <si>
    <t>Special Items</t>
  </si>
  <si>
    <t>95</t>
  </si>
  <si>
    <t>PRETAX INCOME</t>
  </si>
  <si>
    <t>96</t>
  </si>
  <si>
    <t>Income Taxes - Total</t>
  </si>
  <si>
    <t>97</t>
  </si>
  <si>
    <t>Minority Interest</t>
  </si>
  <si>
    <t>98</t>
  </si>
  <si>
    <t>INCOME BEFORE EI &amp; DO</t>
  </si>
  <si>
    <t>99</t>
  </si>
  <si>
    <t>Extraordinary Items</t>
  </si>
  <si>
    <t>100</t>
  </si>
  <si>
    <t>Discontinued Operations</t>
  </si>
  <si>
    <t>101</t>
  </si>
  <si>
    <t>NET INCOME (Loss)</t>
  </si>
  <si>
    <t>102</t>
  </si>
  <si>
    <t>Preferred Dividends</t>
  </si>
  <si>
    <t>103</t>
  </si>
  <si>
    <t>EPS - Primary - Excl. EI &amp; DO</t>
  </si>
  <si>
    <t>104</t>
  </si>
  <si>
    <t>EPS - Primary - Incl. EI &amp; DO</t>
  </si>
  <si>
    <t>105</t>
  </si>
  <si>
    <t>EPS - Diluted - Excl. EI &amp; DO</t>
  </si>
  <si>
    <t>106</t>
  </si>
  <si>
    <t>EPS - DIluted - Incl. EI &amp; DO</t>
  </si>
  <si>
    <t>107</t>
  </si>
  <si>
    <t>Shares - for Primary EPS Calc.</t>
  </si>
  <si>
    <t>108</t>
  </si>
  <si>
    <t>Shares - for Diluted EPS Calc.</t>
  </si>
  <si>
    <t>109</t>
  </si>
  <si>
    <t>Shares Outstanding at FYR end</t>
  </si>
  <si>
    <t>110</t>
  </si>
  <si>
    <t>STATEMENT OF CASH FLOWS (Code = 1)</t>
  </si>
  <si>
    <t>111</t>
  </si>
  <si>
    <t>Oper. Activities - Net Cash Flow</t>
  </si>
  <si>
    <t>112</t>
  </si>
  <si>
    <t>Funds from Operations - Total</t>
  </si>
  <si>
    <t>113</t>
  </si>
  <si>
    <t>Working Capital Changes - Other</t>
  </si>
  <si>
    <t>114</t>
  </si>
  <si>
    <t>Capital Expenditures</t>
  </si>
  <si>
    <t>115</t>
  </si>
  <si>
    <t>Sale of Plant, Property &amp; Equipment</t>
  </si>
  <si>
    <t>116</t>
  </si>
  <si>
    <t>Dividends (Cash) per Share by Ex-Date</t>
  </si>
  <si>
    <t>117</t>
  </si>
  <si>
    <t>Dividends (Cash) - Common</t>
  </si>
  <si>
    <t>118</t>
  </si>
  <si>
    <t>Dividends (Cash) - Preferred</t>
  </si>
  <si>
    <t>119</t>
  </si>
  <si>
    <t>Preferred Stock - Liquidation Value</t>
  </si>
  <si>
    <t>120</t>
  </si>
  <si>
    <t>Price - Calendar Year Close</t>
  </si>
  <si>
    <t>121</t>
  </si>
  <si>
    <t>Price - Fiscal Year Close</t>
  </si>
  <si>
    <t>122</t>
  </si>
  <si>
    <t>Receivables - Estimated Doubtful</t>
  </si>
  <si>
    <t>123</t>
  </si>
  <si>
    <t>Advertising Expense</t>
  </si>
  <si>
    <t>124</t>
  </si>
  <si>
    <t>Research &amp; Development Expense</t>
  </si>
  <si>
    <t>125</t>
  </si>
  <si>
    <t>Accounting Average Tax Rate</t>
  </si>
  <si>
    <t>126</t>
  </si>
  <si>
    <t>Operating Cash Flow</t>
  </si>
  <si>
    <t>127</t>
  </si>
  <si>
    <t>Cash Flow on Assets</t>
  </si>
  <si>
    <t>128</t>
  </si>
  <si>
    <t>Cash Flow to Equity</t>
  </si>
  <si>
    <t>129</t>
  </si>
  <si>
    <t>=======</t>
  </si>
  <si>
    <t>===============================</t>
  </si>
  <si>
    <t>===</t>
  </si>
  <si>
    <t>============</t>
  </si>
  <si>
    <t>  Primary SIC Code = 7372</t>
  </si>
  <si>
    <t>(31JAN2021 )</t>
  </si>
  <si>
    <t>(31JAN2022 )</t>
  </si>
  <si>
    <t>(31JAN2023 )</t>
  </si>
  <si>
    <t>(31JAN2024 )</t>
  </si>
  <si>
    <t>(31JAN2025 )</t>
  </si>
  <si>
    <t>(31JAN2026 )</t>
  </si>
  <si>
    <t>  Primary SIC Code = 7370</t>
  </si>
  <si>
    <t>(30JUN2020 )</t>
  </si>
  <si>
    <t>(30JUN2021 )</t>
  </si>
  <si>
    <t>(30JUN2022 )</t>
  </si>
  <si>
    <t>(30JUN2023 )</t>
  </si>
  <si>
    <t>(30JUN2024 )</t>
  </si>
  <si>
    <t>(30JUN2025 )</t>
  </si>
  <si>
    <t>EBITDA</t>
  </si>
  <si>
    <t>Net Income</t>
  </si>
  <si>
    <t>Shares Outstanding</t>
  </si>
  <si>
    <t>Stock Price (FY Close)</t>
  </si>
  <si>
    <t>Total Equity (Book Value)</t>
  </si>
  <si>
    <t>Leng-Term Debt due within 1 year</t>
  </si>
  <si>
    <t>Preferred stock</t>
  </si>
  <si>
    <t>RAW DATA LABEL</t>
  </si>
  <si>
    <t>Intermediate variables</t>
  </si>
  <si>
    <t>Financial data (2025 FYE)</t>
  </si>
  <si>
    <t>Market cap</t>
  </si>
  <si>
    <t xml:space="preserve">Enterprise value </t>
  </si>
  <si>
    <t>Book value of equity per share</t>
  </si>
  <si>
    <t>Earnings per share (EPS)</t>
  </si>
  <si>
    <t>Multiples calculation</t>
  </si>
  <si>
    <t>Multiple</t>
  </si>
  <si>
    <t>P/E</t>
  </si>
  <si>
    <t>P/B</t>
  </si>
  <si>
    <t>EV / EBITDA</t>
  </si>
  <si>
    <t>Implied MSFT Value</t>
  </si>
  <si>
    <t>Method</t>
  </si>
  <si>
    <t>Comp average multiple</t>
  </si>
  <si>
    <t>MSFT denominator</t>
  </si>
  <si>
    <t>Implied price per share</t>
  </si>
  <si>
    <t>Implied market cap</t>
  </si>
  <si>
    <t>Average implied price per share</t>
  </si>
  <si>
    <t>Current price (Apr 9, 2026)</t>
  </si>
  <si>
    <t>Percent mispricing</t>
  </si>
  <si>
    <t>Date</t>
  </si>
  <si>
    <t>Mkt-RF</t>
  </si>
  <si>
    <t>SMB</t>
  </si>
  <si>
    <t>HML</t>
  </si>
  <si>
    <t>RF</t>
  </si>
  <si>
    <t>1926-07-31</t>
  </si>
  <si>
    <t>1926-08-31</t>
  </si>
  <si>
    <t>1926-09-30</t>
  </si>
  <si>
    <t>1926-10-31</t>
  </si>
  <si>
    <t>1926-11-30</t>
  </si>
  <si>
    <t>1926-12-31</t>
  </si>
  <si>
    <t>1927-01-31</t>
  </si>
  <si>
    <t>1927-02-28</t>
  </si>
  <si>
    <t>1927-03-31</t>
  </si>
  <si>
    <t>1927-04-30</t>
  </si>
  <si>
    <t>1927-05-31</t>
  </si>
  <si>
    <t>1927-06-30</t>
  </si>
  <si>
    <t>1927-07-31</t>
  </si>
  <si>
    <t>1927-08-31</t>
  </si>
  <si>
    <t>1927-09-30</t>
  </si>
  <si>
    <t>1927-10-31</t>
  </si>
  <si>
    <t>1927-11-30</t>
  </si>
  <si>
    <t>1927-12-31</t>
  </si>
  <si>
    <t>1928-01-31</t>
  </si>
  <si>
    <t>1928-02-29</t>
  </si>
  <si>
    <t>1928-03-31</t>
  </si>
  <si>
    <t>1928-04-30</t>
  </si>
  <si>
    <t>1928-05-31</t>
  </si>
  <si>
    <t>1928-06-30</t>
  </si>
  <si>
    <t>1928-07-31</t>
  </si>
  <si>
    <t>1928-08-31</t>
  </si>
  <si>
    <t>1928-09-30</t>
  </si>
  <si>
    <t>1928-10-31</t>
  </si>
  <si>
    <t>1928-11-30</t>
  </si>
  <si>
    <t>1928-12-31</t>
  </si>
  <si>
    <t>1929-01-31</t>
  </si>
  <si>
    <t>1929-02-28</t>
  </si>
  <si>
    <t>1929-03-31</t>
  </si>
  <si>
    <t>1929-04-30</t>
  </si>
  <si>
    <t>1929-05-31</t>
  </si>
  <si>
    <t>1929-06-30</t>
  </si>
  <si>
    <t>1929-07-31</t>
  </si>
  <si>
    <t>1929-08-31</t>
  </si>
  <si>
    <t>1929-09-30</t>
  </si>
  <si>
    <t>1929-10-31</t>
  </si>
  <si>
    <t>1929-11-30</t>
  </si>
  <si>
    <t>1929-12-31</t>
  </si>
  <si>
    <t>1930-01-31</t>
  </si>
  <si>
    <t>1930-02-28</t>
  </si>
  <si>
    <t>1930-03-31</t>
  </si>
  <si>
    <t>1930-04-30</t>
  </si>
  <si>
    <t>1930-05-31</t>
  </si>
  <si>
    <t>1930-06-30</t>
  </si>
  <si>
    <t>1930-07-31</t>
  </si>
  <si>
    <t>1930-08-31</t>
  </si>
  <si>
    <t>1930-09-30</t>
  </si>
  <si>
    <t>1930-10-31</t>
  </si>
  <si>
    <t>1930-11-30</t>
  </si>
  <si>
    <t>1930-12-31</t>
  </si>
  <si>
    <t>1931-01-31</t>
  </si>
  <si>
    <t>1931-02-28</t>
  </si>
  <si>
    <t>1931-03-31</t>
  </si>
  <si>
    <t>1931-04-30</t>
  </si>
  <si>
    <t>1931-05-31</t>
  </si>
  <si>
    <t>1931-06-30</t>
  </si>
  <si>
    <t>1931-07-31</t>
  </si>
  <si>
    <t>1931-08-31</t>
  </si>
  <si>
    <t>1931-09-30</t>
  </si>
  <si>
    <t>1931-10-31</t>
  </si>
  <si>
    <t>1931-11-30</t>
  </si>
  <si>
    <t>1931-12-31</t>
  </si>
  <si>
    <t>1932-01-31</t>
  </si>
  <si>
    <t>1932-02-29</t>
  </si>
  <si>
    <t>1932-03-31</t>
  </si>
  <si>
    <t>1932-04-30</t>
  </si>
  <si>
    <t>1932-05-31</t>
  </si>
  <si>
    <t>1932-06-30</t>
  </si>
  <si>
    <t>1932-07-31</t>
  </si>
  <si>
    <t>1932-08-31</t>
  </si>
  <si>
    <t>1932-09-30</t>
  </si>
  <si>
    <t>1932-10-31</t>
  </si>
  <si>
    <t>1932-11-30</t>
  </si>
  <si>
    <t>1932-12-31</t>
  </si>
  <si>
    <t>1933-01-31</t>
  </si>
  <si>
    <t>1933-02-28</t>
  </si>
  <si>
    <t>1933-03-31</t>
  </si>
  <si>
    <t>1933-04-30</t>
  </si>
  <si>
    <t>1933-05-31</t>
  </si>
  <si>
    <t>1933-06-30</t>
  </si>
  <si>
    <t>1933-07-31</t>
  </si>
  <si>
    <t>1933-08-31</t>
  </si>
  <si>
    <t>1933-09-30</t>
  </si>
  <si>
    <t>1933-10-31</t>
  </si>
  <si>
    <t>1933-11-30</t>
  </si>
  <si>
    <t>1933-12-31</t>
  </si>
  <si>
    <t>1934-01-31</t>
  </si>
  <si>
    <t>1934-02-28</t>
  </si>
  <si>
    <t>1934-03-31</t>
  </si>
  <si>
    <t>1934-04-30</t>
  </si>
  <si>
    <t>1934-05-31</t>
  </si>
  <si>
    <t>1934-06-30</t>
  </si>
  <si>
    <t>1934-07-31</t>
  </si>
  <si>
    <t>1934-08-31</t>
  </si>
  <si>
    <t>1934-09-30</t>
  </si>
  <si>
    <t>1934-10-31</t>
  </si>
  <si>
    <t>1934-11-30</t>
  </si>
  <si>
    <t>1934-12-31</t>
  </si>
  <si>
    <t>1935-01-31</t>
  </si>
  <si>
    <t>1935-02-28</t>
  </si>
  <si>
    <t>1935-03-31</t>
  </si>
  <si>
    <t>1935-04-30</t>
  </si>
  <si>
    <t>1935-05-31</t>
  </si>
  <si>
    <t>1935-06-30</t>
  </si>
  <si>
    <t>1935-07-31</t>
  </si>
  <si>
    <t>1935-08-31</t>
  </si>
  <si>
    <t>1935-09-30</t>
  </si>
  <si>
    <t>1935-10-31</t>
  </si>
  <si>
    <t>1935-11-30</t>
  </si>
  <si>
    <t>1935-12-31</t>
  </si>
  <si>
    <t>1936-01-31</t>
  </si>
  <si>
    <t>1936-02-29</t>
  </si>
  <si>
    <t>1936-03-31</t>
  </si>
  <si>
    <t>1936-04-30</t>
  </si>
  <si>
    <t>1936-05-31</t>
  </si>
  <si>
    <t>1936-06-30</t>
  </si>
  <si>
    <t>1936-07-31</t>
  </si>
  <si>
    <t>1936-08-31</t>
  </si>
  <si>
    <t>1936-09-30</t>
  </si>
  <si>
    <t>1936-10-31</t>
  </si>
  <si>
    <t>1936-11-30</t>
  </si>
  <si>
    <t>1936-12-31</t>
  </si>
  <si>
    <t>1937-01-31</t>
  </si>
  <si>
    <t>1937-02-28</t>
  </si>
  <si>
    <t>1937-03-31</t>
  </si>
  <si>
    <t>1937-04-30</t>
  </si>
  <si>
    <t>1937-05-31</t>
  </si>
  <si>
    <t>1937-06-30</t>
  </si>
  <si>
    <t>1937-07-31</t>
  </si>
  <si>
    <t>1937-08-31</t>
  </si>
  <si>
    <t>1937-09-30</t>
  </si>
  <si>
    <t>1937-10-31</t>
  </si>
  <si>
    <t>1937-11-30</t>
  </si>
  <si>
    <t>1937-12-31</t>
  </si>
  <si>
    <t>1938-01-31</t>
  </si>
  <si>
    <t>1938-02-28</t>
  </si>
  <si>
    <t>1938-03-31</t>
  </si>
  <si>
    <t>1938-04-30</t>
  </si>
  <si>
    <t>1938-05-31</t>
  </si>
  <si>
    <t>1938-06-30</t>
  </si>
  <si>
    <t>1938-07-31</t>
  </si>
  <si>
    <t>1938-08-31</t>
  </si>
  <si>
    <t>1938-09-30</t>
  </si>
  <si>
    <t>1938-10-31</t>
  </si>
  <si>
    <t>1938-11-30</t>
  </si>
  <si>
    <t>1938-12-31</t>
  </si>
  <si>
    <t>1939-01-31</t>
  </si>
  <si>
    <t>1939-02-28</t>
  </si>
  <si>
    <t>1939-03-31</t>
  </si>
  <si>
    <t>1939-04-30</t>
  </si>
  <si>
    <t>1939-05-31</t>
  </si>
  <si>
    <t>1939-06-30</t>
  </si>
  <si>
    <t>1939-07-31</t>
  </si>
  <si>
    <t>1939-08-31</t>
  </si>
  <si>
    <t>1939-09-30</t>
  </si>
  <si>
    <t>1939-10-31</t>
  </si>
  <si>
    <t>1939-11-30</t>
  </si>
  <si>
    <t>1939-12-31</t>
  </si>
  <si>
    <t>1940-01-31</t>
  </si>
  <si>
    <t>1940-02-29</t>
  </si>
  <si>
    <t>1940-03-31</t>
  </si>
  <si>
    <t>1940-04-30</t>
  </si>
  <si>
    <t>1940-05-31</t>
  </si>
  <si>
    <t>1940-06-30</t>
  </si>
  <si>
    <t>1940-07-31</t>
  </si>
  <si>
    <t>1940-08-31</t>
  </si>
  <si>
    <t>1940-09-30</t>
  </si>
  <si>
    <t>1940-10-31</t>
  </si>
  <si>
    <t>1940-11-30</t>
  </si>
  <si>
    <t>1940-12-31</t>
  </si>
  <si>
    <t>1941-01-31</t>
  </si>
  <si>
    <t>1941-02-28</t>
  </si>
  <si>
    <t>1941-03-31</t>
  </si>
  <si>
    <t>1941-04-30</t>
  </si>
  <si>
    <t>1941-05-31</t>
  </si>
  <si>
    <t>1941-06-30</t>
  </si>
  <si>
    <t>1941-07-31</t>
  </si>
  <si>
    <t>1941-08-31</t>
  </si>
  <si>
    <t>1941-09-30</t>
  </si>
  <si>
    <t>1941-10-31</t>
  </si>
  <si>
    <t>1941-11-30</t>
  </si>
  <si>
    <t>1941-12-31</t>
  </si>
  <si>
    <t>1942-01-31</t>
  </si>
  <si>
    <t>1942-02-28</t>
  </si>
  <si>
    <t>1942-03-31</t>
  </si>
  <si>
    <t>1942-04-30</t>
  </si>
  <si>
    <t>1942-05-31</t>
  </si>
  <si>
    <t>1942-06-30</t>
  </si>
  <si>
    <t>1942-07-31</t>
  </si>
  <si>
    <t>1942-08-31</t>
  </si>
  <si>
    <t>1942-09-30</t>
  </si>
  <si>
    <t>1942-10-31</t>
  </si>
  <si>
    <t>1942-11-30</t>
  </si>
  <si>
    <t>1942-12-31</t>
  </si>
  <si>
    <t>1943-01-31</t>
  </si>
  <si>
    <t>1943-02-28</t>
  </si>
  <si>
    <t>1943-03-31</t>
  </si>
  <si>
    <t>1943-04-30</t>
  </si>
  <si>
    <t>1943-05-31</t>
  </si>
  <si>
    <t>1943-06-30</t>
  </si>
  <si>
    <t>1943-07-31</t>
  </si>
  <si>
    <t>1943-08-31</t>
  </si>
  <si>
    <t>1943-09-30</t>
  </si>
  <si>
    <t>1943-10-31</t>
  </si>
  <si>
    <t>1943-11-30</t>
  </si>
  <si>
    <t>1943-12-31</t>
  </si>
  <si>
    <t>1944-01-31</t>
  </si>
  <si>
    <t>1944-02-29</t>
  </si>
  <si>
    <t>1944-03-31</t>
  </si>
  <si>
    <t>1944-04-30</t>
  </si>
  <si>
    <t>1944-05-31</t>
  </si>
  <si>
    <t>1944-06-30</t>
  </si>
  <si>
    <t>1944-07-31</t>
  </si>
  <si>
    <t>1944-08-31</t>
  </si>
  <si>
    <t>1944-09-30</t>
  </si>
  <si>
    <t>1944-10-31</t>
  </si>
  <si>
    <t>1944-11-30</t>
  </si>
  <si>
    <t>1944-12-31</t>
  </si>
  <si>
    <t>1945-01-31</t>
  </si>
  <si>
    <t>1945-02-28</t>
  </si>
  <si>
    <t>1945-03-31</t>
  </si>
  <si>
    <t>1945-04-30</t>
  </si>
  <si>
    <t>1945-05-31</t>
  </si>
  <si>
    <t>1945-06-30</t>
  </si>
  <si>
    <t>1945-07-31</t>
  </si>
  <si>
    <t>1945-08-31</t>
  </si>
  <si>
    <t>1945-09-30</t>
  </si>
  <si>
    <t>1945-10-31</t>
  </si>
  <si>
    <t>1945-11-30</t>
  </si>
  <si>
    <t>1945-12-31</t>
  </si>
  <si>
    <t>1946-01-31</t>
  </si>
  <si>
    <t>1946-02-28</t>
  </si>
  <si>
    <t>1946-03-31</t>
  </si>
  <si>
    <t>1946-04-30</t>
  </si>
  <si>
    <t>1946-05-31</t>
  </si>
  <si>
    <t>1946-06-30</t>
  </si>
  <si>
    <t>1946-07-31</t>
  </si>
  <si>
    <t>1946-08-31</t>
  </si>
  <si>
    <t>1946-09-30</t>
  </si>
  <si>
    <t>1946-10-31</t>
  </si>
  <si>
    <t>1946-11-30</t>
  </si>
  <si>
    <t>1946-12-31</t>
  </si>
  <si>
    <t>1947-01-31</t>
  </si>
  <si>
    <t>1947-02-28</t>
  </si>
  <si>
    <t>1947-03-31</t>
  </si>
  <si>
    <t>1947-04-30</t>
  </si>
  <si>
    <t>1947-05-31</t>
  </si>
  <si>
    <t>1947-06-30</t>
  </si>
  <si>
    <t>1947-07-31</t>
  </si>
  <si>
    <t>1947-08-31</t>
  </si>
  <si>
    <t>1947-09-30</t>
  </si>
  <si>
    <t>1947-10-31</t>
  </si>
  <si>
    <t>1947-11-30</t>
  </si>
  <si>
    <t>1947-12-31</t>
  </si>
  <si>
    <t>1948-01-31</t>
  </si>
  <si>
    <t>1948-02-29</t>
  </si>
  <si>
    <t>1948-03-31</t>
  </si>
  <si>
    <t>1948-04-30</t>
  </si>
  <si>
    <t>1948-05-31</t>
  </si>
  <si>
    <t>1948-06-30</t>
  </si>
  <si>
    <t>1948-07-31</t>
  </si>
  <si>
    <t>1948-08-31</t>
  </si>
  <si>
    <t>1948-09-30</t>
  </si>
  <si>
    <t>1948-10-31</t>
  </si>
  <si>
    <t>1948-11-30</t>
  </si>
  <si>
    <t>1948-12-31</t>
  </si>
  <si>
    <t>1949-01-31</t>
  </si>
  <si>
    <t>1949-02-28</t>
  </si>
  <si>
    <t>1949-03-31</t>
  </si>
  <si>
    <t>1949-04-30</t>
  </si>
  <si>
    <t>1949-05-31</t>
  </si>
  <si>
    <t>1949-06-30</t>
  </si>
  <si>
    <t>1949-07-31</t>
  </si>
  <si>
    <t>1949-08-31</t>
  </si>
  <si>
    <t>1949-09-30</t>
  </si>
  <si>
    <t>1949-10-31</t>
  </si>
  <si>
    <t>1949-11-30</t>
  </si>
  <si>
    <t>1949-12-31</t>
  </si>
  <si>
    <t>1950-01-31</t>
  </si>
  <si>
    <t>1950-02-28</t>
  </si>
  <si>
    <t>1950-03-31</t>
  </si>
  <si>
    <t>1950-04-30</t>
  </si>
  <si>
    <t>1950-05-31</t>
  </si>
  <si>
    <t>1950-06-30</t>
  </si>
  <si>
    <t>1950-07-31</t>
  </si>
  <si>
    <t>1950-08-31</t>
  </si>
  <si>
    <t>1950-09-30</t>
  </si>
  <si>
    <t>1950-10-31</t>
  </si>
  <si>
    <t>1950-11-30</t>
  </si>
  <si>
    <t>1950-12-31</t>
  </si>
  <si>
    <t>1951-01-31</t>
  </si>
  <si>
    <t>1951-02-28</t>
  </si>
  <si>
    <t>1951-03-31</t>
  </si>
  <si>
    <t>1951-04-30</t>
  </si>
  <si>
    <t>1951-05-31</t>
  </si>
  <si>
    <t>1951-06-30</t>
  </si>
  <si>
    <t>1951-07-31</t>
  </si>
  <si>
    <t>1951-08-31</t>
  </si>
  <si>
    <t>1951-09-30</t>
  </si>
  <si>
    <t>1951-10-31</t>
  </si>
  <si>
    <t>1951-11-30</t>
  </si>
  <si>
    <t>1951-12-31</t>
  </si>
  <si>
    <t>1952-01-31</t>
  </si>
  <si>
    <t>1952-02-29</t>
  </si>
  <si>
    <t>1952-03-31</t>
  </si>
  <si>
    <t>1952-04-30</t>
  </si>
  <si>
    <t>1952-05-31</t>
  </si>
  <si>
    <t>1952-06-30</t>
  </si>
  <si>
    <t>1952-07-31</t>
  </si>
  <si>
    <t>1952-08-31</t>
  </si>
  <si>
    <t>1952-09-30</t>
  </si>
  <si>
    <t>1952-10-31</t>
  </si>
  <si>
    <t>1952-11-30</t>
  </si>
  <si>
    <t>1952-12-31</t>
  </si>
  <si>
    <t>1953-01-31</t>
  </si>
  <si>
    <t>1953-02-28</t>
  </si>
  <si>
    <t>1953-03-31</t>
  </si>
  <si>
    <t>1953-04-30</t>
  </si>
  <si>
    <t>1953-05-31</t>
  </si>
  <si>
    <t>1953-06-30</t>
  </si>
  <si>
    <t>1953-07-31</t>
  </si>
  <si>
    <t>1953-08-31</t>
  </si>
  <si>
    <t>1953-09-30</t>
  </si>
  <si>
    <t>1953-10-31</t>
  </si>
  <si>
    <t>1953-11-30</t>
  </si>
  <si>
    <t>1953-12-31</t>
  </si>
  <si>
    <t>1954-01-31</t>
  </si>
  <si>
    <t>1954-02-28</t>
  </si>
  <si>
    <t>1954-03-31</t>
  </si>
  <si>
    <t>1954-04-30</t>
  </si>
  <si>
    <t>1954-05-31</t>
  </si>
  <si>
    <t>1954-06-30</t>
  </si>
  <si>
    <t>1954-07-31</t>
  </si>
  <si>
    <t>1954-08-31</t>
  </si>
  <si>
    <t>1954-09-30</t>
  </si>
  <si>
    <t>1954-10-31</t>
  </si>
  <si>
    <t>1954-11-30</t>
  </si>
  <si>
    <t>1954-12-31</t>
  </si>
  <si>
    <t>1955-01-31</t>
  </si>
  <si>
    <t>1955-02-28</t>
  </si>
  <si>
    <t>1955-03-31</t>
  </si>
  <si>
    <t>1955-04-30</t>
  </si>
  <si>
    <t>1955-05-31</t>
  </si>
  <si>
    <t>1955-06-30</t>
  </si>
  <si>
    <t>1955-07-31</t>
  </si>
  <si>
    <t>1955-08-31</t>
  </si>
  <si>
    <t>1955-09-30</t>
  </si>
  <si>
    <t>1955-10-31</t>
  </si>
  <si>
    <t>1955-11-30</t>
  </si>
  <si>
    <t>1955-12-31</t>
  </si>
  <si>
    <t>1956-01-31</t>
  </si>
  <si>
    <t>1956-02-29</t>
  </si>
  <si>
    <t>1956-03-31</t>
  </si>
  <si>
    <t>1956-04-30</t>
  </si>
  <si>
    <t>1956-05-31</t>
  </si>
  <si>
    <t>1956-06-30</t>
  </si>
  <si>
    <t>1956-07-31</t>
  </si>
  <si>
    <t>1956-08-31</t>
  </si>
  <si>
    <t>1956-09-30</t>
  </si>
  <si>
    <t>1956-10-31</t>
  </si>
  <si>
    <t>1956-11-30</t>
  </si>
  <si>
    <t>1956-12-31</t>
  </si>
  <si>
    <t>1957-01-31</t>
  </si>
  <si>
    <t>1957-02-28</t>
  </si>
  <si>
    <t>1957-03-31</t>
  </si>
  <si>
    <t>1957-04-30</t>
  </si>
  <si>
    <t>1957-05-31</t>
  </si>
  <si>
    <t>1957-06-30</t>
  </si>
  <si>
    <t>1957-07-31</t>
  </si>
  <si>
    <t>1957-08-31</t>
  </si>
  <si>
    <t>1957-09-30</t>
  </si>
  <si>
    <t>1957-10-31</t>
  </si>
  <si>
    <t>1957-11-30</t>
  </si>
  <si>
    <t>1957-12-31</t>
  </si>
  <si>
    <t>1958-01-31</t>
  </si>
  <si>
    <t>1958-02-28</t>
  </si>
  <si>
    <t>1958-03-31</t>
  </si>
  <si>
    <t>1958-04-30</t>
  </si>
  <si>
    <t>1958-05-31</t>
  </si>
  <si>
    <t>1958-06-30</t>
  </si>
  <si>
    <t>1958-07-31</t>
  </si>
  <si>
    <t>1958-08-31</t>
  </si>
  <si>
    <t>1958-09-30</t>
  </si>
  <si>
    <t>1958-10-31</t>
  </si>
  <si>
    <t>1958-11-30</t>
  </si>
  <si>
    <t>1958-12-31</t>
  </si>
  <si>
    <t>1959-01-31</t>
  </si>
  <si>
    <t>1959-02-28</t>
  </si>
  <si>
    <t>1959-03-31</t>
  </si>
  <si>
    <t>1959-04-30</t>
  </si>
  <si>
    <t>1959-05-31</t>
  </si>
  <si>
    <t>1959-06-30</t>
  </si>
  <si>
    <t>1959-07-31</t>
  </si>
  <si>
    <t>1959-08-31</t>
  </si>
  <si>
    <t>1959-09-30</t>
  </si>
  <si>
    <t>1959-10-31</t>
  </si>
  <si>
    <t>1959-11-30</t>
  </si>
  <si>
    <t>1959-12-31</t>
  </si>
  <si>
    <t>1960-01-31</t>
  </si>
  <si>
    <t>1960-02-29</t>
  </si>
  <si>
    <t>1960-03-31</t>
  </si>
  <si>
    <t>1960-04-30</t>
  </si>
  <si>
    <t>1960-05-31</t>
  </si>
  <si>
    <t>1960-06-30</t>
  </si>
  <si>
    <t>1960-07-31</t>
  </si>
  <si>
    <t>1960-08-31</t>
  </si>
  <si>
    <t>1960-09-30</t>
  </si>
  <si>
    <t>1960-10-31</t>
  </si>
  <si>
    <t>1960-11-30</t>
  </si>
  <si>
    <t>1960-12-31</t>
  </si>
  <si>
    <t>1961-01-31</t>
  </si>
  <si>
    <t>1961-02-28</t>
  </si>
  <si>
    <t>1961-03-31</t>
  </si>
  <si>
    <t>1961-04-30</t>
  </si>
  <si>
    <t>1961-05-31</t>
  </si>
  <si>
    <t>1961-06-30</t>
  </si>
  <si>
    <t>1961-07-31</t>
  </si>
  <si>
    <t>1961-08-31</t>
  </si>
  <si>
    <t>1961-09-30</t>
  </si>
  <si>
    <t>1961-10-31</t>
  </si>
  <si>
    <t>1961-11-30</t>
  </si>
  <si>
    <t>1961-12-31</t>
  </si>
  <si>
    <t>1962-01-31</t>
  </si>
  <si>
    <t>1962-02-28</t>
  </si>
  <si>
    <t>1962-03-31</t>
  </si>
  <si>
    <t>1962-04-30</t>
  </si>
  <si>
    <t>1962-05-31</t>
  </si>
  <si>
    <t>1962-06-30</t>
  </si>
  <si>
    <t>1962-07-31</t>
  </si>
  <si>
    <t>1962-08-31</t>
  </si>
  <si>
    <t>1962-09-30</t>
  </si>
  <si>
    <t>1962-10-31</t>
  </si>
  <si>
    <t>1962-11-30</t>
  </si>
  <si>
    <t>1962-12-31</t>
  </si>
  <si>
    <t>1963-01-31</t>
  </si>
  <si>
    <t>1963-02-28</t>
  </si>
  <si>
    <t>1963-03-31</t>
  </si>
  <si>
    <t>1963-04-30</t>
  </si>
  <si>
    <t>1963-05-31</t>
  </si>
  <si>
    <t>1963-06-30</t>
  </si>
  <si>
    <t>1963-07-31</t>
  </si>
  <si>
    <t>1963-08-31</t>
  </si>
  <si>
    <t>1963-09-30</t>
  </si>
  <si>
    <t>1963-10-31</t>
  </si>
  <si>
    <t>1963-11-30</t>
  </si>
  <si>
    <t>1963-12-31</t>
  </si>
  <si>
    <t>1964-01-31</t>
  </si>
  <si>
    <t>1964-02-29</t>
  </si>
  <si>
    <t>1964-03-31</t>
  </si>
  <si>
    <t>1964-04-30</t>
  </si>
  <si>
    <t>1964-05-31</t>
  </si>
  <si>
    <t>1964-06-30</t>
  </si>
  <si>
    <t>1964-07-31</t>
  </si>
  <si>
    <t>1964-08-31</t>
  </si>
  <si>
    <t>1964-09-30</t>
  </si>
  <si>
    <t>1964-10-31</t>
  </si>
  <si>
    <t>1964-11-30</t>
  </si>
  <si>
    <t>1964-12-31</t>
  </si>
  <si>
    <t>1965-01-31</t>
  </si>
  <si>
    <t>1965-02-28</t>
  </si>
  <si>
    <t>1965-03-31</t>
  </si>
  <si>
    <t>1965-04-30</t>
  </si>
  <si>
    <t>1965-05-31</t>
  </si>
  <si>
    <t>1965-06-30</t>
  </si>
  <si>
    <t>1965-07-31</t>
  </si>
  <si>
    <t>1965-08-31</t>
  </si>
  <si>
    <t>1965-09-30</t>
  </si>
  <si>
    <t>1965-10-31</t>
  </si>
  <si>
    <t>1965-11-30</t>
  </si>
  <si>
    <t>1965-12-31</t>
  </si>
  <si>
    <t>1966-01-31</t>
  </si>
  <si>
    <t>1966-02-28</t>
  </si>
  <si>
    <t>1966-03-31</t>
  </si>
  <si>
    <t>1966-04-30</t>
  </si>
  <si>
    <t>1966-05-31</t>
  </si>
  <si>
    <t>1966-06-30</t>
  </si>
  <si>
    <t>1966-07-31</t>
  </si>
  <si>
    <t>1966-08-31</t>
  </si>
  <si>
    <t>1966-09-30</t>
  </si>
  <si>
    <t>1966-10-31</t>
  </si>
  <si>
    <t>1966-11-30</t>
  </si>
  <si>
    <t>1966-12-31</t>
  </si>
  <si>
    <t>1967-01-31</t>
  </si>
  <si>
    <t>1967-02-28</t>
  </si>
  <si>
    <t>1967-03-31</t>
  </si>
  <si>
    <t>1967-04-30</t>
  </si>
  <si>
    <t>1967-05-31</t>
  </si>
  <si>
    <t>1967-06-30</t>
  </si>
  <si>
    <t>1967-07-31</t>
  </si>
  <si>
    <t>1967-08-31</t>
  </si>
  <si>
    <t>1967-09-30</t>
  </si>
  <si>
    <t>1967-10-31</t>
  </si>
  <si>
    <t>1967-11-30</t>
  </si>
  <si>
    <t>1967-12-31</t>
  </si>
  <si>
    <t>1968-01-31</t>
  </si>
  <si>
    <t>1968-02-29</t>
  </si>
  <si>
    <t>1968-03-31</t>
  </si>
  <si>
    <t>1968-04-30</t>
  </si>
  <si>
    <t>1968-05-31</t>
  </si>
  <si>
    <t>1968-06-30</t>
  </si>
  <si>
    <t>1968-07-31</t>
  </si>
  <si>
    <t>1968-08-31</t>
  </si>
  <si>
    <t>1968-09-30</t>
  </si>
  <si>
    <t>1968-10-31</t>
  </si>
  <si>
    <t>1968-11-30</t>
  </si>
  <si>
    <t>1968-12-31</t>
  </si>
  <si>
    <t>1969-01-31</t>
  </si>
  <si>
    <t>1969-02-28</t>
  </si>
  <si>
    <t>1969-03-31</t>
  </si>
  <si>
    <t>1969-04-30</t>
  </si>
  <si>
    <t>1969-05-31</t>
  </si>
  <si>
    <t>1969-06-30</t>
  </si>
  <si>
    <t>1969-07-31</t>
  </si>
  <si>
    <t>1969-08-31</t>
  </si>
  <si>
    <t>1969-09-30</t>
  </si>
  <si>
    <t>1969-10-31</t>
  </si>
  <si>
    <t>1969-11-30</t>
  </si>
  <si>
    <t>1969-12-31</t>
  </si>
  <si>
    <t>1970-01-31</t>
  </si>
  <si>
    <t>1970-02-28</t>
  </si>
  <si>
    <t>1970-03-31</t>
  </si>
  <si>
    <t>1970-04-30</t>
  </si>
  <si>
    <t>1970-05-31</t>
  </si>
  <si>
    <t>1970-06-30</t>
  </si>
  <si>
    <t>1970-07-31</t>
  </si>
  <si>
    <t>1970-08-31</t>
  </si>
  <si>
    <t>1970-09-30</t>
  </si>
  <si>
    <t>1970-10-31</t>
  </si>
  <si>
    <t>1970-11-30</t>
  </si>
  <si>
    <t>1970-12-31</t>
  </si>
  <si>
    <t>1971-01-31</t>
  </si>
  <si>
    <t>1971-02-28</t>
  </si>
  <si>
    <t>1971-03-31</t>
  </si>
  <si>
    <t>1971-04-30</t>
  </si>
  <si>
    <t>1971-05-31</t>
  </si>
  <si>
    <t>1971-06-30</t>
  </si>
  <si>
    <t>1971-07-31</t>
  </si>
  <si>
    <t>1971-08-31</t>
  </si>
  <si>
    <t>1971-09-30</t>
  </si>
  <si>
    <t>1971-10-31</t>
  </si>
  <si>
    <t>1971-11-30</t>
  </si>
  <si>
    <t>1971-12-31</t>
  </si>
  <si>
    <t>1972-01-31</t>
  </si>
  <si>
    <t>1972-02-29</t>
  </si>
  <si>
    <t>1972-03-31</t>
  </si>
  <si>
    <t>1972-04-30</t>
  </si>
  <si>
    <t>1972-05-31</t>
  </si>
  <si>
    <t>1972-06-30</t>
  </si>
  <si>
    <t>1972-07-31</t>
  </si>
  <si>
    <t>1972-08-31</t>
  </si>
  <si>
    <t>1972-09-30</t>
  </si>
  <si>
    <t>1972-10-31</t>
  </si>
  <si>
    <t>1972-11-30</t>
  </si>
  <si>
    <t>1972-12-31</t>
  </si>
  <si>
    <t>1973-01-31</t>
  </si>
  <si>
    <t>1973-02-28</t>
  </si>
  <si>
    <t>1973-03-31</t>
  </si>
  <si>
    <t>1973-04-30</t>
  </si>
  <si>
    <t>1973-05-31</t>
  </si>
  <si>
    <t>1973-06-30</t>
  </si>
  <si>
    <t>1973-07-31</t>
  </si>
  <si>
    <t>1973-08-31</t>
  </si>
  <si>
    <t>1973-09-30</t>
  </si>
  <si>
    <t>1973-10-31</t>
  </si>
  <si>
    <t>1973-11-30</t>
  </si>
  <si>
    <t>1973-12-31</t>
  </si>
  <si>
    <t>1974-01-31</t>
  </si>
  <si>
    <t>1974-02-28</t>
  </si>
  <si>
    <t>1974-03-31</t>
  </si>
  <si>
    <t>1974-04-30</t>
  </si>
  <si>
    <t>1974-05-31</t>
  </si>
  <si>
    <t>1974-06-30</t>
  </si>
  <si>
    <t>1974-07-31</t>
  </si>
  <si>
    <t>1974-08-31</t>
  </si>
  <si>
    <t>1974-09-30</t>
  </si>
  <si>
    <t>1974-10-31</t>
  </si>
  <si>
    <t>1974-11-30</t>
  </si>
  <si>
    <t>1974-12-31</t>
  </si>
  <si>
    <t>1975-01-31</t>
  </si>
  <si>
    <t>1975-02-28</t>
  </si>
  <si>
    <t>1975-03-31</t>
  </si>
  <si>
    <t>1975-04-30</t>
  </si>
  <si>
    <t>1975-05-31</t>
  </si>
  <si>
    <t>1975-06-30</t>
  </si>
  <si>
    <t>1975-07-31</t>
  </si>
  <si>
    <t>1975-08-31</t>
  </si>
  <si>
    <t>1975-09-30</t>
  </si>
  <si>
    <t>1975-10-31</t>
  </si>
  <si>
    <t>1975-11-30</t>
  </si>
  <si>
    <t>1975-12-31</t>
  </si>
  <si>
    <t>1976-01-31</t>
  </si>
  <si>
    <t>1976-02-29</t>
  </si>
  <si>
    <t>1976-03-31</t>
  </si>
  <si>
    <t>1976-04-30</t>
  </si>
  <si>
    <t>1976-05-31</t>
  </si>
  <si>
    <t>1976-06-30</t>
  </si>
  <si>
    <t>1976-07-31</t>
  </si>
  <si>
    <t>1976-08-31</t>
  </si>
  <si>
    <t>1976-09-30</t>
  </si>
  <si>
    <t>1976-10-31</t>
  </si>
  <si>
    <t>1976-11-30</t>
  </si>
  <si>
    <t>1976-12-31</t>
  </si>
  <si>
    <t>1977-01-31</t>
  </si>
  <si>
    <t>1977-02-28</t>
  </si>
  <si>
    <t>1977-03-31</t>
  </si>
  <si>
    <t>1977-04-30</t>
  </si>
  <si>
    <t>1977-05-31</t>
  </si>
  <si>
    <t>1977-06-30</t>
  </si>
  <si>
    <t>1977-07-31</t>
  </si>
  <si>
    <t>1977-08-31</t>
  </si>
  <si>
    <t>1977-09-30</t>
  </si>
  <si>
    <t>1977-10-31</t>
  </si>
  <si>
    <t>1977-11-30</t>
  </si>
  <si>
    <t>1977-12-31</t>
  </si>
  <si>
    <t>1978-01-31</t>
  </si>
  <si>
    <t>1978-02-28</t>
  </si>
  <si>
    <t>1978-03-31</t>
  </si>
  <si>
    <t>1978-04-30</t>
  </si>
  <si>
    <t>1978-05-31</t>
  </si>
  <si>
    <t>1978-06-30</t>
  </si>
  <si>
    <t>1978-07-31</t>
  </si>
  <si>
    <t>1978-08-31</t>
  </si>
  <si>
    <t>1978-09-30</t>
  </si>
  <si>
    <t>1978-10-31</t>
  </si>
  <si>
    <t>1978-11-30</t>
  </si>
  <si>
    <t>1978-12-31</t>
  </si>
  <si>
    <t>1979-01-31</t>
  </si>
  <si>
    <t>1979-02-28</t>
  </si>
  <si>
    <t>1979-03-31</t>
  </si>
  <si>
    <t>1979-04-30</t>
  </si>
  <si>
    <t>1979-05-31</t>
  </si>
  <si>
    <t>1979-06-30</t>
  </si>
  <si>
    <t>1979-07-31</t>
  </si>
  <si>
    <t>1979-08-31</t>
  </si>
  <si>
    <t>1979-09-30</t>
  </si>
  <si>
    <t>1979-10-31</t>
  </si>
  <si>
    <t>1979-11-30</t>
  </si>
  <si>
    <t>1979-12-31</t>
  </si>
  <si>
    <t>1980-01-31</t>
  </si>
  <si>
    <t>1980-02-29</t>
  </si>
  <si>
    <t>1980-03-31</t>
  </si>
  <si>
    <t>1980-04-30</t>
  </si>
  <si>
    <t>1980-05-31</t>
  </si>
  <si>
    <t>1980-06-30</t>
  </si>
  <si>
    <t>1980-07-31</t>
  </si>
  <si>
    <t>1980-08-31</t>
  </si>
  <si>
    <t>1980-09-30</t>
  </si>
  <si>
    <t>1980-10-31</t>
  </si>
  <si>
    <t>1980-11-30</t>
  </si>
  <si>
    <t>1980-12-31</t>
  </si>
  <si>
    <t>1981-01-31</t>
  </si>
  <si>
    <t>1981-02-28</t>
  </si>
  <si>
    <t>1981-03-31</t>
  </si>
  <si>
    <t>1981-04-30</t>
  </si>
  <si>
    <t>1981-05-31</t>
  </si>
  <si>
    <t>1981-06-30</t>
  </si>
  <si>
    <t>1981-07-31</t>
  </si>
  <si>
    <t>1981-08-31</t>
  </si>
  <si>
    <t>1981-09-30</t>
  </si>
  <si>
    <t>1981-10-31</t>
  </si>
  <si>
    <t>1981-11-30</t>
  </si>
  <si>
    <t>1981-12-31</t>
  </si>
  <si>
    <t>1982-01-31</t>
  </si>
  <si>
    <t>1982-02-28</t>
  </si>
  <si>
    <t>1982-03-31</t>
  </si>
  <si>
    <t>1982-04-30</t>
  </si>
  <si>
    <t>1982-05-31</t>
  </si>
  <si>
    <t>1982-06-30</t>
  </si>
  <si>
    <t>1982-07-31</t>
  </si>
  <si>
    <t>1982-08-31</t>
  </si>
  <si>
    <t>1982-09-30</t>
  </si>
  <si>
    <t>1982-10-31</t>
  </si>
  <si>
    <t>1982-11-30</t>
  </si>
  <si>
    <t>1982-12-31</t>
  </si>
  <si>
    <t>1983-01-31</t>
  </si>
  <si>
    <t>1983-02-28</t>
  </si>
  <si>
    <t>1983-03-31</t>
  </si>
  <si>
    <t>1983-04-30</t>
  </si>
  <si>
    <t>1983-05-31</t>
  </si>
  <si>
    <t>1983-06-30</t>
  </si>
  <si>
    <t>1983-07-31</t>
  </si>
  <si>
    <t>1983-08-31</t>
  </si>
  <si>
    <t>1983-09-30</t>
  </si>
  <si>
    <t>1983-10-31</t>
  </si>
  <si>
    <t>1983-11-30</t>
  </si>
  <si>
    <t>1983-12-31</t>
  </si>
  <si>
    <t>1984-01-31</t>
  </si>
  <si>
    <t>1984-02-29</t>
  </si>
  <si>
    <t>1984-03-31</t>
  </si>
  <si>
    <t>1984-04-30</t>
  </si>
  <si>
    <t>1984-05-31</t>
  </si>
  <si>
    <t>1984-06-30</t>
  </si>
  <si>
    <t>1984-07-31</t>
  </si>
  <si>
    <t>1984-08-31</t>
  </si>
  <si>
    <t>1984-09-30</t>
  </si>
  <si>
    <t>1984-10-31</t>
  </si>
  <si>
    <t>1984-11-30</t>
  </si>
  <si>
    <t>1984-12-31</t>
  </si>
  <si>
    <t>1985-01-31</t>
  </si>
  <si>
    <t>1985-02-28</t>
  </si>
  <si>
    <t>1985-03-31</t>
  </si>
  <si>
    <t>1985-04-30</t>
  </si>
  <si>
    <t>1985-05-31</t>
  </si>
  <si>
    <t>1985-06-30</t>
  </si>
  <si>
    <t>1985-07-31</t>
  </si>
  <si>
    <t>1985-08-31</t>
  </si>
  <si>
    <t>1985-09-30</t>
  </si>
  <si>
    <t>1985-10-31</t>
  </si>
  <si>
    <t>1985-11-30</t>
  </si>
  <si>
    <t>1985-12-31</t>
  </si>
  <si>
    <t>1986-01-31</t>
  </si>
  <si>
    <t>1986-02-28</t>
  </si>
  <si>
    <t>1986-03-31</t>
  </si>
  <si>
    <t>1986-04-30</t>
  </si>
  <si>
    <t>1986-05-31</t>
  </si>
  <si>
    <t>1986-06-30</t>
  </si>
  <si>
    <t>1986-07-31</t>
  </si>
  <si>
    <t>1986-08-31</t>
  </si>
  <si>
    <t>1986-09-30</t>
  </si>
  <si>
    <t>1986-10-31</t>
  </si>
  <si>
    <t>1986-11-30</t>
  </si>
  <si>
    <t>1986-12-31</t>
  </si>
  <si>
    <t>1987-01-31</t>
  </si>
  <si>
    <t>1987-02-28</t>
  </si>
  <si>
    <t>1987-03-31</t>
  </si>
  <si>
    <t>1987-04-30</t>
  </si>
  <si>
    <t>1987-05-31</t>
  </si>
  <si>
    <t>1987-06-30</t>
  </si>
  <si>
    <t>1987-07-31</t>
  </si>
  <si>
    <t>1987-08-31</t>
  </si>
  <si>
    <t>1987-09-30</t>
  </si>
  <si>
    <t>1987-10-31</t>
  </si>
  <si>
    <t>1987-11-30</t>
  </si>
  <si>
    <t>1987-12-31</t>
  </si>
  <si>
    <t>1988-01-31</t>
  </si>
  <si>
    <t>1988-02-29</t>
  </si>
  <si>
    <t>1988-03-31</t>
  </si>
  <si>
    <t>1988-04-30</t>
  </si>
  <si>
    <t>1988-05-31</t>
  </si>
  <si>
    <t>1988-06-30</t>
  </si>
  <si>
    <t>1988-07-31</t>
  </si>
  <si>
    <t>1988-08-31</t>
  </si>
  <si>
    <t>1988-09-30</t>
  </si>
  <si>
    <t>1988-10-31</t>
  </si>
  <si>
    <t>1988-11-30</t>
  </si>
  <si>
    <t>1988-12-31</t>
  </si>
  <si>
    <t>1989-01-31</t>
  </si>
  <si>
    <t>1989-02-28</t>
  </si>
  <si>
    <t>1989-03-31</t>
  </si>
  <si>
    <t>1989-04-30</t>
  </si>
  <si>
    <t>1989-05-31</t>
  </si>
  <si>
    <t>1989-06-30</t>
  </si>
  <si>
    <t>1989-07-31</t>
  </si>
  <si>
    <t>1989-08-31</t>
  </si>
  <si>
    <t>1989-09-30</t>
  </si>
  <si>
    <t>1989-10-31</t>
  </si>
  <si>
    <t>1989-11-30</t>
  </si>
  <si>
    <t>1989-12-31</t>
  </si>
  <si>
    <t>1990-01-31</t>
  </si>
  <si>
    <t>1990-02-28</t>
  </si>
  <si>
    <t>1990-03-31</t>
  </si>
  <si>
    <t>1990-04-30</t>
  </si>
  <si>
    <t>1990-05-31</t>
  </si>
  <si>
    <t>1990-06-30</t>
  </si>
  <si>
    <t>1990-07-31</t>
  </si>
  <si>
    <t>1990-08-31</t>
  </si>
  <si>
    <t>1990-09-30</t>
  </si>
  <si>
    <t>1990-10-31</t>
  </si>
  <si>
    <t>1990-11-30</t>
  </si>
  <si>
    <t>1990-12-31</t>
  </si>
  <si>
    <t>1991-01-31</t>
  </si>
  <si>
    <t>1991-02-28</t>
  </si>
  <si>
    <t>1991-03-31</t>
  </si>
  <si>
    <t>1991-04-30</t>
  </si>
  <si>
    <t>1991-05-31</t>
  </si>
  <si>
    <t>1991-06-30</t>
  </si>
  <si>
    <t>1991-07-31</t>
  </si>
  <si>
    <t>1991-08-31</t>
  </si>
  <si>
    <t>1991-09-30</t>
  </si>
  <si>
    <t>1991-10-31</t>
  </si>
  <si>
    <t>1991-11-30</t>
  </si>
  <si>
    <t>1991-12-31</t>
  </si>
  <si>
    <t>1992-01-31</t>
  </si>
  <si>
    <t>1992-02-29</t>
  </si>
  <si>
    <t>1992-03-31</t>
  </si>
  <si>
    <t>1992-04-30</t>
  </si>
  <si>
    <t>1992-05-31</t>
  </si>
  <si>
    <t>1992-06-30</t>
  </si>
  <si>
    <t>1992-07-31</t>
  </si>
  <si>
    <t>1992-08-31</t>
  </si>
  <si>
    <t>1992-09-30</t>
  </si>
  <si>
    <t>1992-10-31</t>
  </si>
  <si>
    <t>1992-11-30</t>
  </si>
  <si>
    <t>1992-12-31</t>
  </si>
  <si>
    <t>1993-01-31</t>
  </si>
  <si>
    <t>1993-02-28</t>
  </si>
  <si>
    <t>1993-03-31</t>
  </si>
  <si>
    <t>1993-04-30</t>
  </si>
  <si>
    <t>1993-05-31</t>
  </si>
  <si>
    <t>1993-06-30</t>
  </si>
  <si>
    <t>1993-07-31</t>
  </si>
  <si>
    <t>1993-08-31</t>
  </si>
  <si>
    <t>1993-09-30</t>
  </si>
  <si>
    <t>1993-10-31</t>
  </si>
  <si>
    <t>1993-11-30</t>
  </si>
  <si>
    <t>1993-12-31</t>
  </si>
  <si>
    <t>1994-01-31</t>
  </si>
  <si>
    <t>1994-02-28</t>
  </si>
  <si>
    <t>1994-03-31</t>
  </si>
  <si>
    <t>1994-04-30</t>
  </si>
  <si>
    <t>1994-05-31</t>
  </si>
  <si>
    <t>1994-06-30</t>
  </si>
  <si>
    <t>1994-07-31</t>
  </si>
  <si>
    <t>1994-08-31</t>
  </si>
  <si>
    <t>1994-09-30</t>
  </si>
  <si>
    <t>1994-10-31</t>
  </si>
  <si>
    <t>1994-11-30</t>
  </si>
  <si>
    <t>1994-12-31</t>
  </si>
  <si>
    <t>1995-01-31</t>
  </si>
  <si>
    <t>1995-02-28</t>
  </si>
  <si>
    <t>1995-03-31</t>
  </si>
  <si>
    <t>1995-04-30</t>
  </si>
  <si>
    <t>1995-05-31</t>
  </si>
  <si>
    <t>1995-06-30</t>
  </si>
  <si>
    <t>1995-07-31</t>
  </si>
  <si>
    <t>1995-08-31</t>
  </si>
  <si>
    <t>1995-09-30</t>
  </si>
  <si>
    <t>1995-10-31</t>
  </si>
  <si>
    <t>1995-11-30</t>
  </si>
  <si>
    <t>1995-12-31</t>
  </si>
  <si>
    <t>1996-01-31</t>
  </si>
  <si>
    <t>1996-02-29</t>
  </si>
  <si>
    <t>1996-03-31</t>
  </si>
  <si>
    <t>1996-04-30</t>
  </si>
  <si>
    <t>1996-05-31</t>
  </si>
  <si>
    <t>1996-06-30</t>
  </si>
  <si>
    <t>1996-07-31</t>
  </si>
  <si>
    <t>1996-08-31</t>
  </si>
  <si>
    <t>1996-09-30</t>
  </si>
  <si>
    <t>1996-10-31</t>
  </si>
  <si>
    <t>1996-11-30</t>
  </si>
  <si>
    <t>1996-12-31</t>
  </si>
  <si>
    <t>1997-01-31</t>
  </si>
  <si>
    <t>1997-02-28</t>
  </si>
  <si>
    <t>1997-03-31</t>
  </si>
  <si>
    <t>1997-04-30</t>
  </si>
  <si>
    <t>1997-05-31</t>
  </si>
  <si>
    <t>1997-06-30</t>
  </si>
  <si>
    <t>1997-07-31</t>
  </si>
  <si>
    <t>1997-08-31</t>
  </si>
  <si>
    <t>1997-09-30</t>
  </si>
  <si>
    <t>1997-10-31</t>
  </si>
  <si>
    <t>1997-11-30</t>
  </si>
  <si>
    <t>1997-12-31</t>
  </si>
  <si>
    <t>1998-01-31</t>
  </si>
  <si>
    <t>1998-02-28</t>
  </si>
  <si>
    <t>1998-03-31</t>
  </si>
  <si>
    <t>1998-04-30</t>
  </si>
  <si>
    <t>1998-05-31</t>
  </si>
  <si>
    <t>1998-06-30</t>
  </si>
  <si>
    <t>1998-07-31</t>
  </si>
  <si>
    <t>1998-08-31</t>
  </si>
  <si>
    <t>1998-09-30</t>
  </si>
  <si>
    <t>1998-10-31</t>
  </si>
  <si>
    <t>1998-11-30</t>
  </si>
  <si>
    <t>1998-12-31</t>
  </si>
  <si>
    <t>1999-01-31</t>
  </si>
  <si>
    <t>1999-02-28</t>
  </si>
  <si>
    <t>1999-03-31</t>
  </si>
  <si>
    <t>1999-04-30</t>
  </si>
  <si>
    <t>1999-05-31</t>
  </si>
  <si>
    <t>1999-06-30</t>
  </si>
  <si>
    <t>1999-07-31</t>
  </si>
  <si>
    <t>1999-08-31</t>
  </si>
  <si>
    <t>1999-09-30</t>
  </si>
  <si>
    <t>1999-10-31</t>
  </si>
  <si>
    <t>1999-11-30</t>
  </si>
  <si>
    <t>1999-12-31</t>
  </si>
  <si>
    <t>2000-01-31</t>
  </si>
  <si>
    <t>2000-02-29</t>
  </si>
  <si>
    <t>2000-03-31</t>
  </si>
  <si>
    <t>2000-04-30</t>
  </si>
  <si>
    <t>2000-05-31</t>
  </si>
  <si>
    <t>2000-06-30</t>
  </si>
  <si>
    <t>2000-07-31</t>
  </si>
  <si>
    <t>2000-08-31</t>
  </si>
  <si>
    <t>2000-09-30</t>
  </si>
  <si>
    <t>2000-10-31</t>
  </si>
  <si>
    <t>2000-11-30</t>
  </si>
  <si>
    <t>2000-12-31</t>
  </si>
  <si>
    <t>2001-01-31</t>
  </si>
  <si>
    <t>2001-02-28</t>
  </si>
  <si>
    <t>2001-03-31</t>
  </si>
  <si>
    <t>2001-04-30</t>
  </si>
  <si>
    <t>2001-05-31</t>
  </si>
  <si>
    <t>2001-06-30</t>
  </si>
  <si>
    <t>2001-07-31</t>
  </si>
  <si>
    <t>2001-08-31</t>
  </si>
  <si>
    <t>2001-09-30</t>
  </si>
  <si>
    <t>2001-10-31</t>
  </si>
  <si>
    <t>2001-11-30</t>
  </si>
  <si>
    <t>2001-12-31</t>
  </si>
  <si>
    <t>2002-01-31</t>
  </si>
  <si>
    <t>2002-02-28</t>
  </si>
  <si>
    <t>2002-03-31</t>
  </si>
  <si>
    <t>2002-04-30</t>
  </si>
  <si>
    <t>2002-05-31</t>
  </si>
  <si>
    <t>2002-06-30</t>
  </si>
  <si>
    <t>2002-07-31</t>
  </si>
  <si>
    <t>2002-08-31</t>
  </si>
  <si>
    <t>2002-09-30</t>
  </si>
  <si>
    <t>2002-10-31</t>
  </si>
  <si>
    <t>2002-11-30</t>
  </si>
  <si>
    <t>2002-12-31</t>
  </si>
  <si>
    <t>2003-01-31</t>
  </si>
  <si>
    <t>2003-02-28</t>
  </si>
  <si>
    <t>2003-03-31</t>
  </si>
  <si>
    <t>2003-04-30</t>
  </si>
  <si>
    <t>2003-05-31</t>
  </si>
  <si>
    <t>2003-06-30</t>
  </si>
  <si>
    <t>2003-07-31</t>
  </si>
  <si>
    <t>2003-08-31</t>
  </si>
  <si>
    <t>2003-09-30</t>
  </si>
  <si>
    <t>2003-10-31</t>
  </si>
  <si>
    <t>2003-11-30</t>
  </si>
  <si>
    <t>2003-12-31</t>
  </si>
  <si>
    <t>2004-01-31</t>
  </si>
  <si>
    <t>2004-02-29</t>
  </si>
  <si>
    <t>2004-03-31</t>
  </si>
  <si>
    <t>2004-04-30</t>
  </si>
  <si>
    <t>2004-05-31</t>
  </si>
  <si>
    <t>2004-06-30</t>
  </si>
  <si>
    <t>2004-07-31</t>
  </si>
  <si>
    <t>2004-08-31</t>
  </si>
  <si>
    <t>2004-09-30</t>
  </si>
  <si>
    <t>2004-10-31</t>
  </si>
  <si>
    <t>2004-11-30</t>
  </si>
  <si>
    <t>2004-12-31</t>
  </si>
  <si>
    <t>2005-01-31</t>
  </si>
  <si>
    <t>2005-02-28</t>
  </si>
  <si>
    <t>2005-03-31</t>
  </si>
  <si>
    <t>2005-04-30</t>
  </si>
  <si>
    <t>2005-05-31</t>
  </si>
  <si>
    <t>2005-06-30</t>
  </si>
  <si>
    <t>2005-07-31</t>
  </si>
  <si>
    <t>2005-08-31</t>
  </si>
  <si>
    <t>2005-09-30</t>
  </si>
  <si>
    <t>2005-10-31</t>
  </si>
  <si>
    <t>2005-11-30</t>
  </si>
  <si>
    <t>2005-12-31</t>
  </si>
  <si>
    <t>2006-01-31</t>
  </si>
  <si>
    <t>2006-02-28</t>
  </si>
  <si>
    <t>2006-03-31</t>
  </si>
  <si>
    <t>2006-04-30</t>
  </si>
  <si>
    <t>2006-05-31</t>
  </si>
  <si>
    <t>2006-06-30</t>
  </si>
  <si>
    <t>2006-07-31</t>
  </si>
  <si>
    <t>2006-08-31</t>
  </si>
  <si>
    <t>2006-09-30</t>
  </si>
  <si>
    <t>2006-10-31</t>
  </si>
  <si>
    <t>2006-11-30</t>
  </si>
  <si>
    <t>2006-12-31</t>
  </si>
  <si>
    <t>2007-01-31</t>
  </si>
  <si>
    <t>2007-02-28</t>
  </si>
  <si>
    <t>2007-03-31</t>
  </si>
  <si>
    <t>2007-04-30</t>
  </si>
  <si>
    <t>2007-05-31</t>
  </si>
  <si>
    <t>2007-06-30</t>
  </si>
  <si>
    <t>2007-07-31</t>
  </si>
  <si>
    <t>2007-08-31</t>
  </si>
  <si>
    <t>2007-09-30</t>
  </si>
  <si>
    <t>2007-10-31</t>
  </si>
  <si>
    <t>2007-11-30</t>
  </si>
  <si>
    <t>2007-12-31</t>
  </si>
  <si>
    <t>2008-01-31</t>
  </si>
  <si>
    <t>2008-02-29</t>
  </si>
  <si>
    <t>2008-03-31</t>
  </si>
  <si>
    <t>2008-04-30</t>
  </si>
  <si>
    <t>2008-05-31</t>
  </si>
  <si>
    <t>2008-06-30</t>
  </si>
  <si>
    <t>2008-07-31</t>
  </si>
  <si>
    <t>2008-08-31</t>
  </si>
  <si>
    <t>2008-09-30</t>
  </si>
  <si>
    <t>2008-10-31</t>
  </si>
  <si>
    <t>2008-11-30</t>
  </si>
  <si>
    <t>2008-12-31</t>
  </si>
  <si>
    <t>2009-01-31</t>
  </si>
  <si>
    <t>2009-02-28</t>
  </si>
  <si>
    <t>2009-03-31</t>
  </si>
  <si>
    <t>2009-04-30</t>
  </si>
  <si>
    <t>2009-05-31</t>
  </si>
  <si>
    <t>2009-06-30</t>
  </si>
  <si>
    <t>2009-07-31</t>
  </si>
  <si>
    <t>2009-08-31</t>
  </si>
  <si>
    <t>2009-09-30</t>
  </si>
  <si>
    <t>2009-10-31</t>
  </si>
  <si>
    <t>2009-11-30</t>
  </si>
  <si>
    <t>2009-12-31</t>
  </si>
  <si>
    <t>2010-01-31</t>
  </si>
  <si>
    <t>2010-02-28</t>
  </si>
  <si>
    <t>2010-03-31</t>
  </si>
  <si>
    <t>2010-04-30</t>
  </si>
  <si>
    <t>2010-05-31</t>
  </si>
  <si>
    <t>2010-06-30</t>
  </si>
  <si>
    <t>2010-07-31</t>
  </si>
  <si>
    <t>2010-08-31</t>
  </si>
  <si>
    <t>2010-09-30</t>
  </si>
  <si>
    <t>2010-10-31</t>
  </si>
  <si>
    <t>2010-11-30</t>
  </si>
  <si>
    <t>2010-12-31</t>
  </si>
  <si>
    <t>2011-01-31</t>
  </si>
  <si>
    <t>2011-02-28</t>
  </si>
  <si>
    <t>2011-03-31</t>
  </si>
  <si>
    <t>2011-04-30</t>
  </si>
  <si>
    <t>2011-05-31</t>
  </si>
  <si>
    <t>2011-06-30</t>
  </si>
  <si>
    <t>2011-07-31</t>
  </si>
  <si>
    <t>2011-08-31</t>
  </si>
  <si>
    <t>2011-09-30</t>
  </si>
  <si>
    <t>2011-10-31</t>
  </si>
  <si>
    <t>2011-11-30</t>
  </si>
  <si>
    <t>2011-12-31</t>
  </si>
  <si>
    <t>2012-01-31</t>
  </si>
  <si>
    <t>2012-02-29</t>
  </si>
  <si>
    <t>2012-03-31</t>
  </si>
  <si>
    <t>2012-04-30</t>
  </si>
  <si>
    <t>2012-05-31</t>
  </si>
  <si>
    <t>2012-06-30</t>
  </si>
  <si>
    <t>2012-07-31</t>
  </si>
  <si>
    <t>2012-08-31</t>
  </si>
  <si>
    <t>2012-09-30</t>
  </si>
  <si>
    <t>2012-10-31</t>
  </si>
  <si>
    <t>2012-11-30</t>
  </si>
  <si>
    <t>2012-12-31</t>
  </si>
  <si>
    <t>2013-01-31</t>
  </si>
  <si>
    <t>2013-02-28</t>
  </si>
  <si>
    <t>2013-03-31</t>
  </si>
  <si>
    <t>2013-04-30</t>
  </si>
  <si>
    <t>2013-05-31</t>
  </si>
  <si>
    <t>2013-06-30</t>
  </si>
  <si>
    <t>2013-07-31</t>
  </si>
  <si>
    <t>2013-08-31</t>
  </si>
  <si>
    <t>2013-09-30</t>
  </si>
  <si>
    <t>2013-10-31</t>
  </si>
  <si>
    <t>2013-11-30</t>
  </si>
  <si>
    <t>2013-12-31</t>
  </si>
  <si>
    <t>2014-01-31</t>
  </si>
  <si>
    <t>2014-02-28</t>
  </si>
  <si>
    <t>2014-03-31</t>
  </si>
  <si>
    <t>2014-04-30</t>
  </si>
  <si>
    <t>2014-05-31</t>
  </si>
  <si>
    <t>2014-06-30</t>
  </si>
  <si>
    <t>2014-07-31</t>
  </si>
  <si>
    <t>2014-08-31</t>
  </si>
  <si>
    <t>2014-09-30</t>
  </si>
  <si>
    <t>2014-10-31</t>
  </si>
  <si>
    <t>2014-11-30</t>
  </si>
  <si>
    <t>2014-12-31</t>
  </si>
  <si>
    <t>2015-01-31</t>
  </si>
  <si>
    <t>2015-02-28</t>
  </si>
  <si>
    <t>2015-03-31</t>
  </si>
  <si>
    <t>2015-04-30</t>
  </si>
  <si>
    <t>2015-05-31</t>
  </si>
  <si>
    <t>2015-06-30</t>
  </si>
  <si>
    <t>2015-07-31</t>
  </si>
  <si>
    <t>2015-08-31</t>
  </si>
  <si>
    <t>2015-09-30</t>
  </si>
  <si>
    <t>2015-10-31</t>
  </si>
  <si>
    <t>2015-11-30</t>
  </si>
  <si>
    <t>2015-12-31</t>
  </si>
  <si>
    <t>2016-01-31</t>
  </si>
  <si>
    <t>2016-02-29</t>
  </si>
  <si>
    <t>2016-03-31</t>
  </si>
  <si>
    <t>2016-04-30</t>
  </si>
  <si>
    <t>2016-05-31</t>
  </si>
  <si>
    <t>2016-06-30</t>
  </si>
  <si>
    <t>2016-07-31</t>
  </si>
  <si>
    <t>2016-08-31</t>
  </si>
  <si>
    <t>2016-09-30</t>
  </si>
  <si>
    <t>2016-10-31</t>
  </si>
  <si>
    <t>2016-11-30</t>
  </si>
  <si>
    <t>2016-12-31</t>
  </si>
  <si>
    <t>2017-01-31</t>
  </si>
  <si>
    <t>2017-02-28</t>
  </si>
  <si>
    <t>2017-03-31</t>
  </si>
  <si>
    <t>2017-04-30</t>
  </si>
  <si>
    <t>2017-05-31</t>
  </si>
  <si>
    <t>2017-06-30</t>
  </si>
  <si>
    <t>2017-07-31</t>
  </si>
  <si>
    <t>2017-08-31</t>
  </si>
  <si>
    <t>2017-09-30</t>
  </si>
  <si>
    <t>2017-10-31</t>
  </si>
  <si>
    <t>2017-11-30</t>
  </si>
  <si>
    <t>2017-12-31</t>
  </si>
  <si>
    <t>2018-01-31</t>
  </si>
  <si>
    <t>2018-02-28</t>
  </si>
  <si>
    <t>2018-03-31</t>
  </si>
  <si>
    <t>2018-04-30</t>
  </si>
  <si>
    <t>2018-05-31</t>
  </si>
  <si>
    <t>2018-06-30</t>
  </si>
  <si>
    <t>2018-07-31</t>
  </si>
  <si>
    <t>2018-08-31</t>
  </si>
  <si>
    <t>2018-09-30</t>
  </si>
  <si>
    <t>2018-10-31</t>
  </si>
  <si>
    <t>2018-11-30</t>
  </si>
  <si>
    <t>2018-12-31</t>
  </si>
  <si>
    <t>2019-01-31</t>
  </si>
  <si>
    <t>2019-02-28</t>
  </si>
  <si>
    <t>2019-03-31</t>
  </si>
  <si>
    <t>2019-04-30</t>
  </si>
  <si>
    <t>2019-05-31</t>
  </si>
  <si>
    <t>2019-06-30</t>
  </si>
  <si>
    <t>2019-07-31</t>
  </si>
  <si>
    <t>2019-08-31</t>
  </si>
  <si>
    <t>2019-09-30</t>
  </si>
  <si>
    <t>2019-10-31</t>
  </si>
  <si>
    <t>2019-11-30</t>
  </si>
  <si>
    <t>2019-12-31</t>
  </si>
  <si>
    <t>2020-01-31</t>
  </si>
  <si>
    <t>2020-02-29</t>
  </si>
  <si>
    <t>2020-03-31</t>
  </si>
  <si>
    <t>2020-04-30</t>
  </si>
  <si>
    <t>2020-05-31</t>
  </si>
  <si>
    <t>2020-06-30</t>
  </si>
  <si>
    <t>2020-07-31</t>
  </si>
  <si>
    <t>2020-08-31</t>
  </si>
  <si>
    <t>2020-09-30</t>
  </si>
  <si>
    <t>2020-10-31</t>
  </si>
  <si>
    <t>2020-11-30</t>
  </si>
  <si>
    <t>2020-12-31</t>
  </si>
  <si>
    <t>2021-01-31</t>
  </si>
  <si>
    <t>2021-02-28</t>
  </si>
  <si>
    <t>2021-03-31</t>
  </si>
  <si>
    <t>2021-04-30</t>
  </si>
  <si>
    <t>2021-05-31</t>
  </si>
  <si>
    <t>2021-06-30</t>
  </si>
  <si>
    <t>2021-07-31</t>
  </si>
  <si>
    <t>2021-08-31</t>
  </si>
  <si>
    <t>2021-09-30</t>
  </si>
  <si>
    <t>2021-10-31</t>
  </si>
  <si>
    <t>2021-11-30</t>
  </si>
  <si>
    <t>2021-12-31</t>
  </si>
  <si>
    <t>2022-01-31</t>
  </si>
  <si>
    <t>2022-02-28</t>
  </si>
  <si>
    <t>2022-03-31</t>
  </si>
  <si>
    <t>2022-04-30</t>
  </si>
  <si>
    <t>2022-05-31</t>
  </si>
  <si>
    <t>2022-06-30</t>
  </si>
  <si>
    <t>2022-07-31</t>
  </si>
  <si>
    <t>2022-08-31</t>
  </si>
  <si>
    <t>2022-09-30</t>
  </si>
  <si>
    <t>2022-10-31</t>
  </si>
  <si>
    <t>2022-11-30</t>
  </si>
  <si>
    <t>2022-12-31</t>
  </si>
  <si>
    <t>2023-01-31</t>
  </si>
  <si>
    <t>2023-02-28</t>
  </si>
  <si>
    <t>2023-03-31</t>
  </si>
  <si>
    <t>2023-04-30</t>
  </si>
  <si>
    <t>2023-05-31</t>
  </si>
  <si>
    <t>2023-06-30</t>
  </si>
  <si>
    <t>2023-07-31</t>
  </si>
  <si>
    <t>2023-08-31</t>
  </si>
  <si>
    <t>2023-09-30</t>
  </si>
  <si>
    <t>2023-10-31</t>
  </si>
  <si>
    <t>2023-11-30</t>
  </si>
  <si>
    <t>2023-12-31</t>
  </si>
  <si>
    <t>2024-01-31</t>
  </si>
  <si>
    <t>2024-02-29</t>
  </si>
  <si>
    <t>2024-03-31</t>
  </si>
  <si>
    <t>2024-04-30</t>
  </si>
  <si>
    <t>2024-05-31</t>
  </si>
  <si>
    <t>2024-06-30</t>
  </si>
  <si>
    <t>2024-07-31</t>
  </si>
  <si>
    <t>2024-08-31</t>
  </si>
  <si>
    <t>2024-09-30</t>
  </si>
  <si>
    <t>2024-10-31</t>
  </si>
  <si>
    <t>2024-11-30</t>
  </si>
  <si>
    <t>2024-12-31</t>
  </si>
  <si>
    <t>2025-01-31</t>
  </si>
  <si>
    <t>2025-02-28</t>
  </si>
  <si>
    <t>2025-03-31</t>
  </si>
  <si>
    <t>2025-04-30</t>
  </si>
  <si>
    <t>2025-05-31</t>
  </si>
  <si>
    <t>2025-06-30</t>
  </si>
  <si>
    <t>2025-07-31</t>
  </si>
  <si>
    <t>2025-08-31</t>
  </si>
  <si>
    <t>2025-09-30</t>
  </si>
  <si>
    <t>2025-10-31</t>
  </si>
  <si>
    <t>2025-11-30</t>
  </si>
  <si>
    <t>MSFT - Rf</t>
  </si>
  <si>
    <t>2016-01-01</t>
  </si>
  <si>
    <t>2016-02-01</t>
  </si>
  <si>
    <t>2016-03-01</t>
  </si>
  <si>
    <t>2016-04-01</t>
  </si>
  <si>
    <t>2016-05-01</t>
  </si>
  <si>
    <t>2016-06-01</t>
  </si>
  <si>
    <t>2016-07-01</t>
  </si>
  <si>
    <t>2016-08-01</t>
  </si>
  <si>
    <t>2016-09-01</t>
  </si>
  <si>
    <t>2016-10-01</t>
  </si>
  <si>
    <t>2016-11-01</t>
  </si>
  <si>
    <t>2016-12-01</t>
  </si>
  <si>
    <t>2017-01-01</t>
  </si>
  <si>
    <t>2017-02-01</t>
  </si>
  <si>
    <t>2017-03-01</t>
  </si>
  <si>
    <t>2017-04-01</t>
  </si>
  <si>
    <t>2017-05-01</t>
  </si>
  <si>
    <t>2017-06-01</t>
  </si>
  <si>
    <t>2017-07-01</t>
  </si>
  <si>
    <t>2017-08-01</t>
  </si>
  <si>
    <t>2017-09-01</t>
  </si>
  <si>
    <t>2017-10-01</t>
  </si>
  <si>
    <t>2017-11-01</t>
  </si>
  <si>
    <t>2017-12-01</t>
  </si>
  <si>
    <t>2018-01-01</t>
  </si>
  <si>
    <t>2018-02-01</t>
  </si>
  <si>
    <t>2018-03-01</t>
  </si>
  <si>
    <t>2018-04-01</t>
  </si>
  <si>
    <t>2018-05-01</t>
  </si>
  <si>
    <t>2018-06-01</t>
  </si>
  <si>
    <t>2018-07-01</t>
  </si>
  <si>
    <t>2018-08-01</t>
  </si>
  <si>
    <t>2018-09-01</t>
  </si>
  <si>
    <t>2018-10-01</t>
  </si>
  <si>
    <t>2018-11-01</t>
  </si>
  <si>
    <t>2018-12-01</t>
  </si>
  <si>
    <t>2019-01-01</t>
  </si>
  <si>
    <t>2019-02-01</t>
  </si>
  <si>
    <t>2019-03-01</t>
  </si>
  <si>
    <t>2019-04-01</t>
  </si>
  <si>
    <t>2019-05-01</t>
  </si>
  <si>
    <t>2019-06-01</t>
  </si>
  <si>
    <t>2019-07-01</t>
  </si>
  <si>
    <t>2019-08-01</t>
  </si>
  <si>
    <t>2019-09-01</t>
  </si>
  <si>
    <t>2019-10-01</t>
  </si>
  <si>
    <t>2019-11-01</t>
  </si>
  <si>
    <t>2019-12-01</t>
  </si>
  <si>
    <t>2020-01-01</t>
  </si>
  <si>
    <t>2020-02-01</t>
  </si>
  <si>
    <t>2020-03-01</t>
  </si>
  <si>
    <t>2020-04-01</t>
  </si>
  <si>
    <t>2020-05-01</t>
  </si>
  <si>
    <t>2020-06-01</t>
  </si>
  <si>
    <t>2020-07-01</t>
  </si>
  <si>
    <t>2020-08-01</t>
  </si>
  <si>
    <t>2020-09-01</t>
  </si>
  <si>
    <t>2020-10-01</t>
  </si>
  <si>
    <t>2020-11-01</t>
  </si>
  <si>
    <t>2020-12-01</t>
  </si>
  <si>
    <t>2021-01-01</t>
  </si>
  <si>
    <t>2021-02-01</t>
  </si>
  <si>
    <t>2021-03-01</t>
  </si>
  <si>
    <t>2021-04-01</t>
  </si>
  <si>
    <t>2021-05-01</t>
  </si>
  <si>
    <t>2021-06-01</t>
  </si>
  <si>
    <t>2021-07-01</t>
  </si>
  <si>
    <t>2021-08-01</t>
  </si>
  <si>
    <t>2021-09-01</t>
  </si>
  <si>
    <t>2021-10-01</t>
  </si>
  <si>
    <t>2021-11-01</t>
  </si>
  <si>
    <t>2021-12-01</t>
  </si>
  <si>
    <t>2022-01-01</t>
  </si>
  <si>
    <t>2022-02-01</t>
  </si>
  <si>
    <t>2022-03-01</t>
  </si>
  <si>
    <t>2022-04-01</t>
  </si>
  <si>
    <t>2022-05-01</t>
  </si>
  <si>
    <t>2022-06-01</t>
  </si>
  <si>
    <t>2022-07-01</t>
  </si>
  <si>
    <t>2022-08-01</t>
  </si>
  <si>
    <t>2022-09-01</t>
  </si>
  <si>
    <t>2022-10-01</t>
  </si>
  <si>
    <t>2022-11-01</t>
  </si>
  <si>
    <t>2022-12-01</t>
  </si>
  <si>
    <t>2023-01-01</t>
  </si>
  <si>
    <t>2023-02-01</t>
  </si>
  <si>
    <t>2023-03-01</t>
  </si>
  <si>
    <t>2023-04-01</t>
  </si>
  <si>
    <t>2023-05-01</t>
  </si>
  <si>
    <t>2023-06-01</t>
  </si>
  <si>
    <t>2023-07-01</t>
  </si>
  <si>
    <t>2023-08-01</t>
  </si>
  <si>
    <t>2023-09-01</t>
  </si>
  <si>
    <t>2023-10-01</t>
  </si>
  <si>
    <t>2023-11-01</t>
  </si>
  <si>
    <t>2023-12-01</t>
  </si>
  <si>
    <t>2024-01-01</t>
  </si>
  <si>
    <t>2024-02-01</t>
  </si>
  <si>
    <t>2024-03-01</t>
  </si>
  <si>
    <t>2024-04-01</t>
  </si>
  <si>
    <t>2024-05-01</t>
  </si>
  <si>
    <t>2024-06-01</t>
  </si>
  <si>
    <t>2024-07-01</t>
  </si>
  <si>
    <t>2024-08-01</t>
  </si>
  <si>
    <t>2024-09-01</t>
  </si>
  <si>
    <t>2024-10-01</t>
  </si>
  <si>
    <t>2024-11-01</t>
  </si>
  <si>
    <t>2024-12-01</t>
  </si>
  <si>
    <t>2025-01-01</t>
  </si>
  <si>
    <t>2025-02-01</t>
  </si>
  <si>
    <t>2025-03-01</t>
  </si>
  <si>
    <t>2025-04-01</t>
  </si>
  <si>
    <t>2025-05-01</t>
  </si>
  <si>
    <t>2025-06-01</t>
  </si>
  <si>
    <t>2025-07-01</t>
  </si>
  <si>
    <t>2025-08-01</t>
  </si>
  <si>
    <t>2025-09-01</t>
  </si>
  <si>
    <t>2025-10-01</t>
  </si>
  <si>
    <t>2025-11-01</t>
  </si>
  <si>
    <t>Rf</t>
  </si>
  <si>
    <t>Yield on 10-year treasury</t>
  </si>
  <si>
    <t>Expected return model</t>
  </si>
  <si>
    <t>CAPM</t>
  </si>
  <si>
    <t>Beta estimation</t>
  </si>
  <si>
    <t>Last 60 months of data</t>
  </si>
  <si>
    <t>Market risk premium</t>
  </si>
  <si>
    <t>Geometric average over the full dataset</t>
  </si>
  <si>
    <t>Assumptions:</t>
  </si>
  <si>
    <t>CAPM market beta</t>
  </si>
  <si>
    <t>CAPM cost of equity</t>
  </si>
  <si>
    <t>Inputs:</t>
  </si>
  <si>
    <t>Output:</t>
  </si>
  <si>
    <t>ChatGPT</t>
  </si>
  <si>
    <t>https://fred.stlouisfed.org/series/DGS10</t>
  </si>
  <si>
    <t>Class</t>
  </si>
  <si>
    <t>Financial data for MSFT  (FYE)</t>
  </si>
  <si>
    <t>Dividends</t>
  </si>
  <si>
    <t>Net income</t>
  </si>
  <si>
    <t>Book equity</t>
  </si>
  <si>
    <t>Nr shares</t>
  </si>
  <si>
    <t xml:space="preserve">Dividends per share </t>
  </si>
  <si>
    <t>Payout ratio (dividends / earnings)</t>
  </si>
  <si>
    <t>Retention ratio (1 - payout ratio)</t>
  </si>
  <si>
    <t>ROE</t>
  </si>
  <si>
    <t>Fundamental growth rate</t>
  </si>
  <si>
    <t>Divided per share growth rate</t>
  </si>
  <si>
    <t>EPS growth rate</t>
  </si>
  <si>
    <t>DDM Inputs</t>
  </si>
  <si>
    <t>Cost of equity</t>
  </si>
  <si>
    <t>Latest dividend per share</t>
  </si>
  <si>
    <t>Latest EPS</t>
  </si>
  <si>
    <t>Growth rates:</t>
  </si>
  <si>
    <t>MSFT average dividend growth rate</t>
  </si>
  <si>
    <t>MSFT average fundamental growth rate</t>
  </si>
  <si>
    <t>Average US nominal GDP growth rate</t>
  </si>
  <si>
    <t>Approach 1: DDM Valuation using a constant perpetual growth rate for dividends</t>
  </si>
  <si>
    <t>Valuation using:</t>
  </si>
  <si>
    <t>g = MSFT average dividend growth rate</t>
  </si>
  <si>
    <t>g = MSFT average fundamental growth rate</t>
  </si>
  <si>
    <t>g = Average US nominal GDP growth rate</t>
  </si>
  <si>
    <t>D_t+1 / (r - g)</t>
  </si>
  <si>
    <t>D_t * (1 + g) / (r - g)</t>
  </si>
  <si>
    <t>Approach 2: DDM using two-stage growth model</t>
  </si>
  <si>
    <t>Assumptions: Firm dividends are going to grow at an initial growth rate g1 for 10 years (starting today), and then at a constant growth rate g for ever</t>
  </si>
  <si>
    <t>g1 = MSFT average dividend growth rate</t>
  </si>
  <si>
    <t>t+1</t>
  </si>
  <si>
    <t>Forecasted dividend</t>
  </si>
  <si>
    <t>PV of forecasted dividend</t>
  </si>
  <si>
    <t>Terminal value (P_t+H)</t>
  </si>
  <si>
    <t>PV of terminal value</t>
  </si>
  <si>
    <t xml:space="preserve">Intrinsic value per share </t>
  </si>
  <si>
    <t>r</t>
  </si>
  <si>
    <t>D_t</t>
  </si>
  <si>
    <t>Approach 3: DDM using P/E multiple to estimate terminal value</t>
  </si>
  <si>
    <t>P/E estimate</t>
  </si>
  <si>
    <t>MSFT EPS estimate 10 years from now</t>
  </si>
  <si>
    <t>MSFT price in 10 years (P_t+H)</t>
  </si>
  <si>
    <t>Present value of terminal value</t>
  </si>
  <si>
    <t>Intrinsif value per share</t>
  </si>
  <si>
    <t>(assumes MSFT P/E in 10 years is the same as your current estimate)</t>
  </si>
  <si>
    <t>Arithmetic average</t>
  </si>
  <si>
    <t>(assumes MSFT EPS will grow at the most recent EPS growth rate each year for 10 years)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</si>
</sst>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#,###.000"/>
    <numFmt numFmtId="165" formatCode="0.0"/>
    <numFmt numFmtId="166" formatCode="0.000"/>
  </numFmts>
  <fonts count="2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b/>
      <sz val="14"/>
      <color theme="1"/>
      <name val="Aptos Narrow"/>
      <family val="2"/>
      <scheme val="minor"/>
    </font>
    <font>
      <b/>
      <sz val="11"/>
      <name val="Calibri"/>
      <family val="2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42">
    <xf numFmtId="0" fontId="0" fillId="0" borderId="0" xfId="0"/>
    <xf numFmtId="164" fontId="18" fillId="0" borderId="0" xfId="0" applyNumberFormat="1" applyFont="1" applyAlignment="1">
      <alignment vertical="center" wrapText="1"/>
    </xf>
    <xf numFmtId="164" fontId="18" fillId="0" borderId="0" xfId="0" applyNumberFormat="1" applyFont="1" applyAlignment="1">
      <alignment horizontal="left" vertical="center" wrapText="1"/>
    </xf>
    <xf numFmtId="164" fontId="19" fillId="0" borderId="0" xfId="0" applyNumberFormat="1" applyFont="1" applyAlignment="1">
      <alignment wrapText="1"/>
    </xf>
    <xf numFmtId="0" fontId="19" fillId="0" borderId="0" xfId="0" applyFont="1"/>
    <xf numFmtId="164" fontId="19" fillId="0" borderId="0" xfId="0" applyNumberFormat="1" applyFont="1" applyAlignment="1">
      <alignment horizontal="right" wrapText="1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0" fontId="0" fillId="0" borderId="0" xfId="0" applyAlignment="1">
      <alignment horizontal="center"/>
    </xf>
    <xf numFmtId="0" fontId="16" fillId="33" borderId="0" xfId="0" applyFont="1" applyFill="1"/>
    <xf numFmtId="0" fontId="16" fillId="33" borderId="0" xfId="0" applyFont="1" applyFill="1" applyAlignment="1">
      <alignment horizontal="center"/>
    </xf>
    <xf numFmtId="0" fontId="20" fillId="0" borderId="0" xfId="0" applyFont="1"/>
    <xf numFmtId="165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0" fontId="16" fillId="34" borderId="0" xfId="0" applyFont="1" applyFill="1"/>
    <xf numFmtId="0" fontId="16" fillId="34" borderId="0" xfId="0" applyFont="1" applyFill="1" applyAlignment="1">
      <alignment horizontal="center"/>
    </xf>
    <xf numFmtId="0" fontId="16" fillId="0" borderId="0" xfId="0" applyFont="1"/>
    <xf numFmtId="0" fontId="0" fillId="34" borderId="0" xfId="0" applyFill="1"/>
    <xf numFmtId="165" fontId="0" fillId="0" borderId="0" xfId="0" applyNumberFormat="1" applyAlignment="1">
      <alignment horizontal="left"/>
    </xf>
    <xf numFmtId="165" fontId="16" fillId="0" borderId="0" xfId="0" applyNumberFormat="1" applyFont="1" applyAlignment="1">
      <alignment horizontal="center"/>
    </xf>
    <xf numFmtId="1" fontId="16" fillId="0" borderId="0" xfId="0" applyNumberFormat="1" applyFont="1" applyAlignment="1">
      <alignment horizontal="center"/>
    </xf>
    <xf numFmtId="9" fontId="16" fillId="0" borderId="0" xfId="42" applyFont="1" applyAlignment="1">
      <alignment horizontal="center"/>
    </xf>
    <xf numFmtId="0" fontId="21" fillId="0" borderId="10" xfId="0" applyFont="1" applyBorder="1" applyAlignment="1">
      <alignment horizontal="center" vertical="top"/>
    </xf>
    <xf numFmtId="0" fontId="21" fillId="0" borderId="11" xfId="0" applyFont="1" applyBorder="1" applyAlignment="1">
      <alignment horizontal="center" vertical="top"/>
    </xf>
    <xf numFmtId="0" fontId="0" fillId="33" borderId="0" xfId="0" applyFill="1"/>
    <xf numFmtId="0" fontId="16" fillId="35" borderId="0" xfId="0" applyFont="1" applyFill="1"/>
    <xf numFmtId="0" fontId="0" fillId="0" borderId="0" xfId="0" applyAlignment="1">
      <alignment horizontal="left"/>
    </xf>
    <xf numFmtId="166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166" fontId="16" fillId="0" borderId="0" xfId="0" applyNumberFormat="1" applyFont="1" applyAlignment="1">
      <alignment horizontal="center"/>
    </xf>
    <xf numFmtId="2" fontId="0" fillId="0" borderId="0" xfId="0" applyNumberFormat="1"/>
    <xf numFmtId="166" fontId="0" fillId="0" borderId="0" xfId="0" applyNumberFormat="1"/>
    <xf numFmtId="0" fontId="16" fillId="36" borderId="0" xfId="0" applyFont="1" applyFill="1"/>
    <xf numFmtId="0" fontId="0" fillId="36" borderId="0" xfId="0" applyFill="1"/>
    <xf numFmtId="0" fontId="0" fillId="0" borderId="0" xfId="0" applyAlignment="1">
      <alignment horizontal="left" indent="3"/>
    </xf>
    <xf numFmtId="0" fontId="16" fillId="37" borderId="0" xfId="0" applyFont="1" applyFill="1" applyAlignment="1">
      <alignment horizontal="left"/>
    </xf>
    <xf numFmtId="0" fontId="0" fillId="37" borderId="0" xfId="0" applyFill="1"/>
    <xf numFmtId="2" fontId="16" fillId="0" borderId="0" xfId="0" applyNumberFormat="1" applyFont="1"/>
    <xf numFmtId="0" fontId="0" fillId="0" borderId="0" xfId="0" applyAlignment="1">
      <alignment horizontal="right"/>
    </xf>
    <xf numFmtId="2" fontId="16" fillId="35" borderId="0" xfId="0" applyNumberFormat="1" applyFont="1" applyFill="1"/>
    <xf numFmtId="0" fontId="16" fillId="37" borderId="0" xfId="0" applyFont="1" applyFill="1"/>
    <xf numFmtId="3" fontId="0" fillId="0" borderId="0" xfId="0" applyNumberFormat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2" Type="http://schemas.microsoft.com/office/2011/relationships/webextension" Target="webextension2.xml"/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875" row="5">
    <wetp:webextensionref xmlns:r="http://schemas.openxmlformats.org/officeDocument/2006/relationships" r:id="rId1"/>
  </wetp:taskpane>
  <wetp:taskpane dockstate="right" visibility="0" width="875" row="4">
    <wetp:webextensionref xmlns:r="http://schemas.openxmlformats.org/officeDocument/2006/relationships" r:id="rId2"/>
  </wetp:taskpane>
</wetp:taskpanes>
</file>

<file path=xl/webextensions/webextension1.xml><?xml version="1.0" encoding="utf-8"?>
<we:webextension xmlns:we="http://schemas.microsoft.com/office/webextensions/webextension/2010/11" id="{BED753FA-484E-427D-9EDA-FA0AEA717C94}">
  <we:reference id="WA200010215" version="1.0.0.0" store="Omex" storeType="OMEX"/>
  <we:alternateReferences>
    <we:reference id="WA200010215" version="1.0.0.0" store="WA200010215" storeType="OMEX"/>
  </we:alternateReferences>
  <we:properties/>
  <we:bindings/>
  <we:snapshot xmlns:r="http://schemas.openxmlformats.org/officeDocument/2006/relationships"/>
</we:webextension>
</file>

<file path=xl/webextensions/webextension2.xml><?xml version="1.0" encoding="utf-8"?>
<we:webextension xmlns:we="http://schemas.microsoft.com/office/webextensions/webextension/2010/11" id="{99EE36BC-735B-48C9-BFBD-7AEE195DD043}">
  <we:reference id="WA200009404" version="1.0.0.8" store="Omex" storeType="OMEX"/>
  <we:alternateReferences>
    <we:reference id="WA200009404" version="1.0.0.8" store="WA200009404" storeType="OMEX"/>
  </we:alternateReferences>
  <we:properties>
    <we:property name="claude.fileId" value="&quot;90dc6732-e28e-4f7a-89f3-89373439a28d&quot;"/>
  </we:properties>
  <we:bindings/>
  <we:snapshot xmlns:r="http://schemas.openxmlformats.org/officeDocument/2006/relationships"/>
</we:webextension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42D4F2-320B-4F91-A4D0-D024C0D0DF04}">
  <dimension ref="A1:J565"/>
  <sheetViews>
    <sheetView topLeftCell="A537" zoomScale="130" zoomScaleNormal="130" workbookViewId="0">
      <selection activeCell="K4" sqref="K4"/>
    </sheetView>
  </sheetViews>
  <sheetFormatPr defaultRowHeight="12.6" x14ac:dyDescent="0.45"/>
  <cols>
    <col min="1" max="1" width="10.9453125" style="4" customWidth="1"/>
    <col min="2" max="2" width="36.7890625" style="4" customWidth="1"/>
    <col min="3" max="3" width="4.41796875" style="4" customWidth="1"/>
    <col min="4" max="4" width="14.41796875" style="4" customWidth="1"/>
    <col min="5" max="10" width="11.20703125" style="4" bestFit="1" customWidth="1"/>
    <col min="11" max="16384" width="8.83984375" style="4"/>
  </cols>
  <sheetData>
    <row r="1" spans="1:10" x14ac:dyDescent="0.45">
      <c r="A1" s="1" t="s">
        <v>0</v>
      </c>
      <c r="B1" s="2" t="s">
        <v>1</v>
      </c>
      <c r="C1" s="3"/>
      <c r="D1" s="2" t="s">
        <v>2</v>
      </c>
    </row>
    <row r="2" spans="1:10" x14ac:dyDescent="0.45">
      <c r="A2" s="3" t="s">
        <v>3</v>
      </c>
      <c r="B2" s="3" t="s">
        <v>4</v>
      </c>
      <c r="C2" s="3"/>
      <c r="D2" s="3" t="s">
        <v>5</v>
      </c>
    </row>
    <row r="3" spans="1:10" x14ac:dyDescent="0.45">
      <c r="A3" s="3" t="s">
        <v>6</v>
      </c>
      <c r="B3" s="3" t="s">
        <v>7</v>
      </c>
      <c r="C3" s="3"/>
      <c r="D3" s="3" t="s">
        <v>8</v>
      </c>
    </row>
    <row r="4" spans="1:10" x14ac:dyDescent="0.45">
      <c r="A4" s="3" t="s">
        <v>9</v>
      </c>
      <c r="B4" s="3" t="s">
        <v>10</v>
      </c>
      <c r="C4" s="3"/>
      <c r="D4" s="3" t="s">
        <v>11</v>
      </c>
    </row>
    <row r="5" spans="1:10" x14ac:dyDescent="0.45">
      <c r="A5" s="3" t="s">
        <v>12</v>
      </c>
      <c r="B5" s="3" t="s">
        <v>13</v>
      </c>
      <c r="C5" s="3"/>
      <c r="D5" s="3" t="s">
        <v>8</v>
      </c>
    </row>
    <row r="8" spans="1:10" x14ac:dyDescent="0.45">
      <c r="A8" s="3" t="s">
        <v>3</v>
      </c>
      <c r="B8" s="3" t="s">
        <v>4</v>
      </c>
    </row>
    <row r="9" spans="1:10" x14ac:dyDescent="0.45">
      <c r="A9" s="3"/>
      <c r="B9" s="3" t="s">
        <v>14</v>
      </c>
    </row>
    <row r="10" spans="1:10" x14ac:dyDescent="0.45">
      <c r="A10" s="3"/>
      <c r="B10" s="3"/>
      <c r="C10" s="3"/>
    </row>
    <row r="11" spans="1:10" x14ac:dyDescent="0.45">
      <c r="A11" s="3"/>
      <c r="B11" s="3"/>
      <c r="C11" s="3"/>
      <c r="D11" s="5" t="s">
        <v>15</v>
      </c>
      <c r="E11" s="6" t="s">
        <v>16</v>
      </c>
      <c r="F11" s="6" t="s">
        <v>17</v>
      </c>
      <c r="G11" s="6" t="s">
        <v>18</v>
      </c>
      <c r="H11" s="6" t="s">
        <v>19</v>
      </c>
      <c r="I11" s="6" t="s">
        <v>20</v>
      </c>
      <c r="J11" s="6" t="s">
        <v>21</v>
      </c>
    </row>
    <row r="12" spans="1:10" x14ac:dyDescent="0.45">
      <c r="A12" s="3"/>
      <c r="B12" s="3"/>
      <c r="C12" s="7" t="s">
        <v>22</v>
      </c>
      <c r="D12" s="5" t="s">
        <v>23</v>
      </c>
      <c r="E12" s="7" t="s">
        <v>24</v>
      </c>
      <c r="F12" s="7" t="s">
        <v>25</v>
      </c>
      <c r="G12" s="7" t="s">
        <v>26</v>
      </c>
      <c r="H12" s="7" t="s">
        <v>27</v>
      </c>
      <c r="I12" s="7" t="s">
        <v>28</v>
      </c>
      <c r="J12" s="7" t="s">
        <v>29</v>
      </c>
    </row>
    <row r="13" spans="1:10" x14ac:dyDescent="0.45">
      <c r="A13" s="7" t="s">
        <v>30</v>
      </c>
      <c r="B13" s="7" t="s">
        <v>31</v>
      </c>
      <c r="C13" s="7" t="s">
        <v>32</v>
      </c>
      <c r="D13" s="7" t="s">
        <v>33</v>
      </c>
      <c r="E13" s="7" t="s">
        <v>33</v>
      </c>
      <c r="F13" s="7" t="s">
        <v>33</v>
      </c>
      <c r="G13" s="7" t="s">
        <v>33</v>
      </c>
      <c r="H13" s="7" t="s">
        <v>33</v>
      </c>
      <c r="I13" s="7" t="s">
        <v>33</v>
      </c>
      <c r="J13" s="7" t="s">
        <v>33</v>
      </c>
    </row>
    <row r="14" spans="1:10" x14ac:dyDescent="0.45">
      <c r="A14" s="3" t="s">
        <v>3</v>
      </c>
      <c r="B14" s="3" t="s">
        <v>34</v>
      </c>
      <c r="C14" s="7" t="s">
        <v>35</v>
      </c>
      <c r="D14" s="7" t="s">
        <v>36</v>
      </c>
      <c r="E14" s="5">
        <f t="shared" ref="E14:J14" si="0">IF(ISERROR(E81/E106),#N/A,E81/E106)</f>
        <v>12.604549796990685</v>
      </c>
      <c r="F14" s="5">
        <f t="shared" si="0"/>
        <v>12.590495708979121</v>
      </c>
      <c r="G14" s="5">
        <f t="shared" si="0"/>
        <v>13.7046772171733</v>
      </c>
      <c r="H14" s="5">
        <f t="shared" si="0"/>
        <v>12.82858620801138</v>
      </c>
      <c r="I14" s="5">
        <f t="shared" si="0"/>
        <v>14.700515866812568</v>
      </c>
      <c r="J14" s="5">
        <f t="shared" si="0"/>
        <v>14.531293202427538</v>
      </c>
    </row>
    <row r="15" spans="1:10" x14ac:dyDescent="0.45">
      <c r="A15" s="3" t="s">
        <v>3</v>
      </c>
      <c r="B15" s="3" t="s">
        <v>37</v>
      </c>
      <c r="C15" s="7" t="s">
        <v>38</v>
      </c>
      <c r="D15" s="7" t="s">
        <v>36</v>
      </c>
      <c r="E15" s="5">
        <f t="shared" ref="E15:J15" si="1">IF(ISERROR(E82/E106),#N/A,E82/E106)</f>
        <v>3.608430857415811</v>
      </c>
      <c r="F15" s="5">
        <f t="shared" si="1"/>
        <v>3.3525041629307033</v>
      </c>
      <c r="G15" s="5">
        <f t="shared" si="1"/>
        <v>3.8003368849890315</v>
      </c>
      <c r="H15" s="5">
        <f t="shared" si="1"/>
        <v>3.8831916200575476</v>
      </c>
      <c r="I15" s="5">
        <f t="shared" si="1"/>
        <v>4.4205096138815065</v>
      </c>
      <c r="J15" s="5">
        <f t="shared" si="1"/>
        <v>4.149143566792417</v>
      </c>
    </row>
    <row r="16" spans="1:10" x14ac:dyDescent="0.45">
      <c r="A16" s="3" t="s">
        <v>3</v>
      </c>
      <c r="B16" s="3" t="s">
        <v>39</v>
      </c>
      <c r="C16" s="7" t="s">
        <v>40</v>
      </c>
      <c r="D16" s="7" t="s">
        <v>36</v>
      </c>
      <c r="E16" s="5">
        <f t="shared" ref="E16:J16" si="2">IF(ISERROR((E81-E82)/E106),#N/A,(E81-E82)/E106)</f>
        <v>8.996118939574874</v>
      </c>
      <c r="F16" s="5">
        <f t="shared" si="2"/>
        <v>9.2379915460484181</v>
      </c>
      <c r="G16" s="5">
        <f t="shared" si="2"/>
        <v>9.9043403321842689</v>
      </c>
      <c r="H16" s="5">
        <f t="shared" si="2"/>
        <v>8.9453945879538335</v>
      </c>
      <c r="I16" s="5">
        <f t="shared" si="2"/>
        <v>10.280006252931061</v>
      </c>
      <c r="J16" s="5">
        <f t="shared" si="2"/>
        <v>10.38214963563512</v>
      </c>
    </row>
    <row r="17" spans="1:10" x14ac:dyDescent="0.45">
      <c r="A17" s="3" t="s">
        <v>3</v>
      </c>
      <c r="B17" s="3" t="s">
        <v>41</v>
      </c>
      <c r="C17" s="7" t="s">
        <v>42</v>
      </c>
      <c r="D17" s="7" t="s">
        <v>43</v>
      </c>
      <c r="E17" s="5">
        <f t="shared" ref="E17:J17" si="3">IF(ISERROR(E80/E91),#N/A,E80/E91)</f>
        <v>1.0502274795268425</v>
      </c>
      <c r="F17" s="5">
        <f t="shared" si="3"/>
        <v>1.1357597739445826</v>
      </c>
      <c r="G17" s="5">
        <f t="shared" si="3"/>
        <v>0.9446435811136924</v>
      </c>
      <c r="H17" s="5">
        <f t="shared" si="3"/>
        <v>1.0450772206625152</v>
      </c>
      <c r="I17" s="5">
        <f t="shared" si="3"/>
        <v>1.0637348061371781</v>
      </c>
      <c r="J17" s="5">
        <f t="shared" si="3"/>
        <v>1.0508153482718285</v>
      </c>
    </row>
    <row r="18" spans="1:10" x14ac:dyDescent="0.45">
      <c r="A18" s="3" t="s">
        <v>3</v>
      </c>
      <c r="B18" s="3" t="s">
        <v>44</v>
      </c>
      <c r="C18" s="7" t="s">
        <v>45</v>
      </c>
      <c r="D18" s="7" t="s">
        <v>43</v>
      </c>
      <c r="E18" s="5">
        <f t="shared" ref="E18:J18" si="4">IF(ISERROR(E77/E91),#N/A,E77/E91)</f>
        <v>0.66961269137951496</v>
      </c>
      <c r="F18" s="5">
        <f t="shared" si="4"/>
        <v>0.67683775462865337</v>
      </c>
      <c r="G18" s="5">
        <f t="shared" si="4"/>
        <v>0.45294189570958793</v>
      </c>
      <c r="H18" s="5">
        <f t="shared" si="4"/>
        <v>0.52921772770545183</v>
      </c>
      <c r="I18" s="5">
        <f t="shared" si="4"/>
        <v>0.56539282509711253</v>
      </c>
      <c r="J18" s="5">
        <f t="shared" si="4"/>
        <v>0.56571638265177404</v>
      </c>
    </row>
    <row r="19" spans="1:10" x14ac:dyDescent="0.45">
      <c r="A19" s="3" t="s">
        <v>3</v>
      </c>
      <c r="B19" s="3" t="s">
        <v>46</v>
      </c>
      <c r="C19" s="7" t="s">
        <v>47</v>
      </c>
      <c r="D19" s="7" t="s">
        <v>43</v>
      </c>
      <c r="E19" s="5" t="e">
        <f t="shared" ref="E19:J19" si="5">IF(ISERROR(E101/((E78+D78)/2)),#N/A,E101/((E78+D78)/2))</f>
        <v>#N/A</v>
      </c>
      <c r="F19" s="5">
        <f t="shared" si="5"/>
        <v>20.215658010800112</v>
      </c>
      <c r="G19" s="5">
        <f t="shared" si="5"/>
        <v>16.769429037520393</v>
      </c>
      <c r="H19" s="5">
        <f t="shared" si="5"/>
        <v>14.07062423500612</v>
      </c>
      <c r="I19" s="5">
        <f t="shared" si="5"/>
        <v>13.263180873180874</v>
      </c>
      <c r="J19" s="5">
        <f t="shared" si="5"/>
        <v>13.023142597638511</v>
      </c>
    </row>
    <row r="20" spans="1:10" x14ac:dyDescent="0.45">
      <c r="A20" s="3" t="s">
        <v>3</v>
      </c>
      <c r="B20" s="3" t="s">
        <v>48</v>
      </c>
      <c r="C20" s="7" t="s">
        <v>49</v>
      </c>
      <c r="D20" s="7" t="s">
        <v>43</v>
      </c>
      <c r="E20" s="5" t="e">
        <f t="shared" ref="E20:J20" si="6">IF(ISERROR(360/E19),#N/A,360/E19)</f>
        <v>#N/A</v>
      </c>
      <c r="F20" s="5">
        <f t="shared" si="6"/>
        <v>17.8079783407333</v>
      </c>
      <c r="G20" s="5">
        <f t="shared" si="6"/>
        <v>21.46763608913135</v>
      </c>
      <c r="H20" s="5">
        <f t="shared" si="6"/>
        <v>25.585218820950441</v>
      </c>
      <c r="I20" s="5">
        <f t="shared" si="6"/>
        <v>27.142810117891589</v>
      </c>
      <c r="J20" s="5">
        <f t="shared" si="6"/>
        <v>27.643097455239328</v>
      </c>
    </row>
    <row r="21" spans="1:10" x14ac:dyDescent="0.45">
      <c r="A21" s="3" t="s">
        <v>3</v>
      </c>
      <c r="B21" s="3" t="s">
        <v>50</v>
      </c>
      <c r="C21" s="7" t="s">
        <v>51</v>
      </c>
      <c r="D21" s="7" t="s">
        <v>43</v>
      </c>
      <c r="E21" s="5" t="e">
        <f t="shared" ref="E21:J21" si="7">IF(ISERROR(E138/((E78+D78)/2)),#N/A,E138/((E78+D78)/2))</f>
        <v>#N/A</v>
      </c>
      <c r="F21" s="5">
        <f t="shared" si="7"/>
        <v>4.733116757384738E-2</v>
      </c>
      <c r="G21" s="5">
        <f t="shared" si="7"/>
        <v>4.5676998368678633E-2</v>
      </c>
      <c r="H21" s="5">
        <f t="shared" si="7"/>
        <v>4.1615667074663402E-2</v>
      </c>
      <c r="I21" s="5">
        <f t="shared" si="7"/>
        <v>4.1580041580041582E-2</v>
      </c>
      <c r="J21" s="5">
        <f t="shared" si="7"/>
        <v>4.3596730245231606E-2</v>
      </c>
    </row>
    <row r="22" spans="1:10" x14ac:dyDescent="0.45">
      <c r="A22" s="3" t="s">
        <v>3</v>
      </c>
      <c r="B22" s="3" t="s">
        <v>52</v>
      </c>
      <c r="C22" s="7" t="s">
        <v>53</v>
      </c>
      <c r="D22" s="7" t="s">
        <v>43</v>
      </c>
      <c r="E22" s="5" t="e">
        <f t="shared" ref="E22:J22" si="8">IF(ISERROR(E102/((E79+D79)/2)),#N/A,E102/((E79+D79)/2))</f>
        <v>#N/A</v>
      </c>
      <c r="F22" s="5">
        <f t="shared" si="8"/>
        <v>9.1199429626515052</v>
      </c>
      <c r="G22" s="5">
        <f t="shared" si="8"/>
        <v>8.0934447596411871</v>
      </c>
      <c r="H22" s="5">
        <f t="shared" si="8"/>
        <v>8.34604685101014</v>
      </c>
      <c r="I22" s="5">
        <f t="shared" si="8"/>
        <v>8.9780903847914306</v>
      </c>
      <c r="J22" s="5">
        <f t="shared" si="8"/>
        <v>8.9436886026641638</v>
      </c>
    </row>
    <row r="23" spans="1:10" x14ac:dyDescent="0.45">
      <c r="A23" s="3" t="s">
        <v>3</v>
      </c>
      <c r="B23" s="3" t="s">
        <v>54</v>
      </c>
      <c r="C23" s="7" t="s">
        <v>55</v>
      </c>
      <c r="D23" s="7" t="s">
        <v>43</v>
      </c>
      <c r="E23" s="5" t="e">
        <f t="shared" ref="E23:J23" si="9">IF(ISERROR(360/E22),#N/A,360/E22)</f>
        <v>#N/A</v>
      </c>
      <c r="F23" s="5">
        <f t="shared" si="9"/>
        <v>39.47393108425041</v>
      </c>
      <c r="G23" s="5">
        <f t="shared" si="9"/>
        <v>44.480441973877163</v>
      </c>
      <c r="H23" s="5">
        <f t="shared" si="9"/>
        <v>43.134193520184759</v>
      </c>
      <c r="I23" s="5">
        <f t="shared" si="9"/>
        <v>40.097613698546333</v>
      </c>
      <c r="J23" s="5">
        <f t="shared" si="9"/>
        <v>40.25184864919855</v>
      </c>
    </row>
    <row r="24" spans="1:10" x14ac:dyDescent="0.45">
      <c r="A24" s="3" t="s">
        <v>3</v>
      </c>
      <c r="B24" s="3" t="s">
        <v>56</v>
      </c>
      <c r="C24" s="7" t="s">
        <v>57</v>
      </c>
      <c r="D24" s="7" t="s">
        <v>43</v>
      </c>
      <c r="E24" s="5">
        <f t="shared" ref="E24:J24" si="10">IF(ISERROR((E77+E78)/E91),#N/A,(E77+E78)/E91)</f>
        <v>0.82770898445226881</v>
      </c>
      <c r="F24" s="5">
        <f t="shared" si="10"/>
        <v>0.86310854315156116</v>
      </c>
      <c r="G24" s="5">
        <f t="shared" si="10"/>
        <v>0.67689020740960015</v>
      </c>
      <c r="H24" s="5">
        <f t="shared" si="10"/>
        <v>0.81360320646143214</v>
      </c>
      <c r="I24" s="5">
        <f t="shared" si="10"/>
        <v>0.84015025274339439</v>
      </c>
      <c r="J24" s="5">
        <f t="shared" si="10"/>
        <v>0.84460906859934404</v>
      </c>
    </row>
    <row r="25" spans="1:10" x14ac:dyDescent="0.45">
      <c r="A25" s="3" t="s">
        <v>3</v>
      </c>
      <c r="B25" s="3" t="s">
        <v>58</v>
      </c>
      <c r="C25" s="7" t="s">
        <v>59</v>
      </c>
      <c r="D25" s="7" t="s">
        <v>60</v>
      </c>
      <c r="E25" s="5" t="e">
        <f t="shared" ref="E25:J25" si="11">IF(ISERROR(E38/E39),#N/A,E38/E39)</f>
        <v>#N/A</v>
      </c>
      <c r="F25" s="5">
        <f t="shared" si="11"/>
        <v>3.0570751851664015</v>
      </c>
      <c r="G25" s="5">
        <f t="shared" si="11"/>
        <v>23.821664362582521</v>
      </c>
      <c r="H25" s="5">
        <f t="shared" si="11"/>
        <v>2.6245810266608962</v>
      </c>
      <c r="I25" s="5">
        <f t="shared" si="11"/>
        <v>2.2827739112743011</v>
      </c>
      <c r="J25" s="5">
        <f t="shared" si="11"/>
        <v>2.0225707065599456</v>
      </c>
    </row>
    <row r="26" spans="1:10" x14ac:dyDescent="0.45">
      <c r="A26" s="3" t="s">
        <v>3</v>
      </c>
      <c r="B26" s="3" t="s">
        <v>61</v>
      </c>
      <c r="C26" s="7" t="s">
        <v>62</v>
      </c>
      <c r="D26" s="7" t="s">
        <v>60</v>
      </c>
      <c r="E26" s="5">
        <f t="shared" ref="E26:J26" si="12">IF((E84-E94-E95)&lt;=0,#N/A,IF(ISERROR(E84/(E84-E94-E95)),#N/A,E84/(E84-E94-E95)))</f>
        <v>3.4387713588283155</v>
      </c>
      <c r="F26" s="5">
        <f t="shared" si="12"/>
        <v>3.0420557705522802</v>
      </c>
      <c r="G26" s="5">
        <f t="shared" si="12"/>
        <v>3.1680737864875415</v>
      </c>
      <c r="H26" s="5">
        <f t="shared" si="12"/>
        <v>2.6147566563467493</v>
      </c>
      <c r="I26" s="5">
        <f t="shared" si="12"/>
        <v>2.1851732699234185</v>
      </c>
      <c r="J26" s="5">
        <f t="shared" si="12"/>
        <v>1.9900551007748166</v>
      </c>
    </row>
    <row r="27" spans="1:10" x14ac:dyDescent="0.45">
      <c r="A27" s="3" t="s">
        <v>3</v>
      </c>
      <c r="B27" s="3" t="s">
        <v>63</v>
      </c>
      <c r="C27" s="7" t="s">
        <v>64</v>
      </c>
      <c r="D27" s="7" t="s">
        <v>60</v>
      </c>
      <c r="E27" s="5" t="e">
        <f t="shared" ref="E27:J27" si="13">IF(ISERROR((E84+D84)/(E100-E95+D100-D95)),#N/A,IF(OR(OR(E84+D84&lt;=0,E100-E95&lt;=0),D100-D95&lt;=0),#N/A,((E84+D84)/2)/((E100-E95+D100-D95)/2)))</f>
        <v>#N/A</v>
      </c>
      <c r="F27" s="5">
        <f t="shared" si="13"/>
        <v>3.2020168444500086</v>
      </c>
      <c r="G27" s="5">
        <f t="shared" si="13"/>
        <v>3.1067931112111662</v>
      </c>
      <c r="H27" s="5">
        <f t="shared" si="13"/>
        <v>2.8470185503480705</v>
      </c>
      <c r="I27" s="5">
        <f t="shared" si="13"/>
        <v>2.3629390482632804</v>
      </c>
      <c r="J27" s="5">
        <f t="shared" si="13"/>
        <v>2.0701055183742567</v>
      </c>
    </row>
    <row r="28" spans="1:10" x14ac:dyDescent="0.45">
      <c r="A28" s="3" t="s">
        <v>3</v>
      </c>
      <c r="B28" s="3" t="s">
        <v>65</v>
      </c>
      <c r="C28" s="7" t="s">
        <v>66</v>
      </c>
      <c r="D28" s="7" t="s">
        <v>60</v>
      </c>
      <c r="E28" s="5">
        <f t="shared" ref="E28:J28" si="14">IF(ISERROR(E94/E84),#N/A,E94/E84)</f>
        <v>0.70919846199349301</v>
      </c>
      <c r="F28" s="5">
        <f t="shared" si="14"/>
        <v>0.67127492872412009</v>
      </c>
      <c r="G28" s="5">
        <f t="shared" si="14"/>
        <v>0.68435078618900957</v>
      </c>
      <c r="H28" s="5">
        <f t="shared" si="14"/>
        <v>0.61755523307581262</v>
      </c>
      <c r="I28" s="5">
        <f t="shared" si="14"/>
        <v>0.54237038601746856</v>
      </c>
      <c r="J28" s="5">
        <f t="shared" si="14"/>
        <v>0.49750135078638996</v>
      </c>
    </row>
    <row r="29" spans="1:10" x14ac:dyDescent="0.45">
      <c r="A29" s="3" t="s">
        <v>3</v>
      </c>
      <c r="B29" s="3" t="s">
        <v>67</v>
      </c>
      <c r="C29" s="7" t="s">
        <v>68</v>
      </c>
      <c r="D29" s="7" t="s">
        <v>60</v>
      </c>
      <c r="E29" s="5">
        <f t="shared" ref="E29:J29" si="15">IF(ISERROR((E91+E92+E93)/E84),#N/A,(E91+E92+E93)/E84)</f>
        <v>0.70919846199349301</v>
      </c>
      <c r="F29" s="5">
        <f t="shared" si="15"/>
        <v>0.67127492872412009</v>
      </c>
      <c r="G29" s="5">
        <f t="shared" si="15"/>
        <v>0.68435078618900957</v>
      </c>
      <c r="H29" s="5">
        <f t="shared" si="15"/>
        <v>0.61755523307581262</v>
      </c>
      <c r="I29" s="5">
        <f t="shared" si="15"/>
        <v>0.54237038601746856</v>
      </c>
      <c r="J29" s="5">
        <f t="shared" si="15"/>
        <v>0.49750135078638996</v>
      </c>
    </row>
    <row r="30" spans="1:10" x14ac:dyDescent="0.45">
      <c r="A30" s="3" t="s">
        <v>3</v>
      </c>
      <c r="B30" s="3" t="s">
        <v>69</v>
      </c>
      <c r="C30" s="7" t="s">
        <v>70</v>
      </c>
      <c r="D30" s="7" t="s">
        <v>60</v>
      </c>
      <c r="E30" s="5">
        <f t="shared" ref="E30:J30" si="16">IF((E84-E94-E95)&lt;=0,#N/A,IF(ISERROR(E94/(E84-E94-E95)),#N/A,E94/(E84-E94-E95)))</f>
        <v>2.4387713588283155</v>
      </c>
      <c r="F30" s="5">
        <f t="shared" si="16"/>
        <v>2.0420557705522802</v>
      </c>
      <c r="G30" s="5">
        <f t="shared" si="16"/>
        <v>2.1680737864875415</v>
      </c>
      <c r="H30" s="5">
        <f t="shared" si="16"/>
        <v>1.6147566563467493</v>
      </c>
      <c r="I30" s="5">
        <f t="shared" si="16"/>
        <v>1.1851732699234185</v>
      </c>
      <c r="J30" s="5">
        <f t="shared" si="16"/>
        <v>0.99005510077481662</v>
      </c>
    </row>
    <row r="31" spans="1:10" x14ac:dyDescent="0.45">
      <c r="A31" s="3" t="s">
        <v>3</v>
      </c>
      <c r="B31" s="3" t="s">
        <v>71</v>
      </c>
      <c r="C31" s="7" t="s">
        <v>72</v>
      </c>
      <c r="D31" s="7" t="s">
        <v>60</v>
      </c>
      <c r="E31" s="5">
        <f t="shared" ref="E31:J31" si="17">IF((E84-E94-E95)&lt;=0,#N/A,IF(ISERROR((E91+E92+E93)/(E84-E94-E95)),#N/A,(E91+E92+E93)/(E84-E94-E95)))</f>
        <v>2.4387713588283155</v>
      </c>
      <c r="F31" s="5">
        <f t="shared" si="17"/>
        <v>2.0420557705522802</v>
      </c>
      <c r="G31" s="5">
        <f t="shared" si="17"/>
        <v>2.1680737864875415</v>
      </c>
      <c r="H31" s="5">
        <f t="shared" si="17"/>
        <v>1.6147566563467493</v>
      </c>
      <c r="I31" s="5">
        <f t="shared" si="17"/>
        <v>1.1851732699234185</v>
      </c>
      <c r="J31" s="5">
        <f t="shared" si="17"/>
        <v>0.99005510077481662</v>
      </c>
    </row>
    <row r="32" spans="1:10" x14ac:dyDescent="0.45">
      <c r="A32" s="3" t="s">
        <v>3</v>
      </c>
      <c r="B32" s="3" t="s">
        <v>73</v>
      </c>
      <c r="C32" s="7" t="s">
        <v>74</v>
      </c>
      <c r="D32" s="7" t="s">
        <v>60</v>
      </c>
      <c r="E32" s="5">
        <f t="shared" ref="E32:J32" si="18">IF(ISERROR(E95/E84),#N/A,E95/E84)</f>
        <v>0</v>
      </c>
      <c r="F32" s="5">
        <f t="shared" si="18"/>
        <v>0</v>
      </c>
      <c r="G32" s="5">
        <f t="shared" si="18"/>
        <v>0</v>
      </c>
      <c r="H32" s="5">
        <f t="shared" si="18"/>
        <v>0</v>
      </c>
      <c r="I32" s="5">
        <f t="shared" si="18"/>
        <v>0</v>
      </c>
      <c r="J32" s="5">
        <f t="shared" si="18"/>
        <v>0</v>
      </c>
    </row>
    <row r="33" spans="1:10" x14ac:dyDescent="0.45">
      <c r="A33" s="3" t="s">
        <v>3</v>
      </c>
      <c r="B33" s="3" t="s">
        <v>75</v>
      </c>
      <c r="C33" s="7" t="s">
        <v>76</v>
      </c>
      <c r="D33" s="7" t="s">
        <v>60</v>
      </c>
      <c r="E33" s="5">
        <f t="shared" ref="E33:J33" si="19">IF((E84-E94-E95)&lt;=0,#N/A,IF(ISERROR(E95/(E84-E94-E95)),#N/A,E95/(E84-E94-E95)))</f>
        <v>0</v>
      </c>
      <c r="F33" s="5">
        <f t="shared" si="19"/>
        <v>0</v>
      </c>
      <c r="G33" s="5">
        <f t="shared" si="19"/>
        <v>0</v>
      </c>
      <c r="H33" s="5">
        <f t="shared" si="19"/>
        <v>0</v>
      </c>
      <c r="I33" s="5">
        <f t="shared" si="19"/>
        <v>0</v>
      </c>
      <c r="J33" s="5">
        <f t="shared" si="19"/>
        <v>0</v>
      </c>
    </row>
    <row r="34" spans="1:10" x14ac:dyDescent="0.45">
      <c r="A34" s="3" t="s">
        <v>3</v>
      </c>
      <c r="B34" s="3" t="s">
        <v>77</v>
      </c>
      <c r="C34" s="7" t="s">
        <v>78</v>
      </c>
      <c r="D34" s="7" t="s">
        <v>79</v>
      </c>
      <c r="E34" s="5">
        <f t="shared" ref="E34:J34" si="20">IF(ISERROR(E107/E108),#N/A,E107/E108)</f>
        <v>13.548876745598058</v>
      </c>
      <c r="F34" s="5">
        <f t="shared" si="20"/>
        <v>13.504145936981757</v>
      </c>
      <c r="G34" s="5">
        <f t="shared" si="20"/>
        <v>5.4528939585973806</v>
      </c>
      <c r="H34" s="5">
        <f t="shared" si="20"/>
        <v>11.600565681961031</v>
      </c>
      <c r="I34" s="5">
        <f t="shared" si="20"/>
        <v>28.860349127182044</v>
      </c>
      <c r="J34" s="5">
        <f t="shared" si="20"/>
        <v>38.037379067722078</v>
      </c>
    </row>
    <row r="35" spans="1:10" x14ac:dyDescent="0.45">
      <c r="A35" s="3" t="s">
        <v>3</v>
      </c>
      <c r="B35" s="3" t="s">
        <v>80</v>
      </c>
      <c r="C35" s="7" t="s">
        <v>81</v>
      </c>
      <c r="D35" s="7" t="s">
        <v>79</v>
      </c>
      <c r="E35" s="5">
        <f t="shared" ref="E35:J35" si="21">IF(ISERROR(E107/(E108+(E134/(1-(E112/E111))))),#N/A,E107/(E108+(E134/(1-(E112/E111)))))</f>
        <v>13.548876745598058</v>
      </c>
      <c r="F35" s="5">
        <f t="shared" si="21"/>
        <v>13.504145936981757</v>
      </c>
      <c r="G35" s="5">
        <f t="shared" si="21"/>
        <v>5.4528939585973806</v>
      </c>
      <c r="H35" s="5">
        <f t="shared" si="21"/>
        <v>11.600565681961031</v>
      </c>
      <c r="I35" s="5">
        <f t="shared" si="21"/>
        <v>28.860349127182044</v>
      </c>
      <c r="J35" s="5">
        <f t="shared" si="21"/>
        <v>38.037379067722078</v>
      </c>
    </row>
    <row r="36" spans="1:10" x14ac:dyDescent="0.45">
      <c r="A36" s="3" t="s">
        <v>3</v>
      </c>
      <c r="B36" s="3" t="s">
        <v>82</v>
      </c>
      <c r="C36" s="7" t="s">
        <v>83</v>
      </c>
      <c r="D36" s="7" t="s">
        <v>79</v>
      </c>
      <c r="E36" s="5" t="e">
        <f t="shared" ref="E36:J36" si="22">IF(ISERROR((E143+E112)/E108),#N/A,(E143+E112)/E108)</f>
        <v>#N/A</v>
      </c>
      <c r="F36" s="5" t="e">
        <f t="shared" si="22"/>
        <v>#N/A</v>
      </c>
      <c r="G36" s="5" t="e">
        <f t="shared" si="22"/>
        <v>#N/A</v>
      </c>
      <c r="H36" s="5" t="e">
        <f t="shared" si="22"/>
        <v>#N/A</v>
      </c>
      <c r="I36" s="5" t="e">
        <f t="shared" si="22"/>
        <v>#N/A</v>
      </c>
      <c r="J36" s="5" t="e">
        <f t="shared" si="22"/>
        <v>#N/A</v>
      </c>
    </row>
    <row r="37" spans="1:10" x14ac:dyDescent="0.45">
      <c r="A37" s="3" t="s">
        <v>3</v>
      </c>
      <c r="B37" s="3" t="s">
        <v>84</v>
      </c>
      <c r="C37" s="7" t="s">
        <v>85</v>
      </c>
      <c r="D37" s="7" t="s">
        <v>79</v>
      </c>
      <c r="E37" s="5" t="e">
        <f t="shared" ref="E37:J37" si="23">IF(ISERROR((E143+E112)/(E108+(E134/(1-E141)))),#N/A,(E143+E112)/(E108+(E134/(1-E141))))</f>
        <v>#N/A</v>
      </c>
      <c r="F37" s="5" t="e">
        <f t="shared" si="23"/>
        <v>#N/A</v>
      </c>
      <c r="G37" s="5" t="e">
        <f t="shared" si="23"/>
        <v>#N/A</v>
      </c>
      <c r="H37" s="5" t="e">
        <f t="shared" si="23"/>
        <v>#N/A</v>
      </c>
      <c r="I37" s="5" t="e">
        <f t="shared" si="23"/>
        <v>#N/A</v>
      </c>
      <c r="J37" s="5" t="e">
        <f t="shared" si="23"/>
        <v>#N/A</v>
      </c>
    </row>
    <row r="38" spans="1:10" x14ac:dyDescent="0.45">
      <c r="A38" s="3" t="s">
        <v>3</v>
      </c>
      <c r="B38" s="3" t="s">
        <v>86</v>
      </c>
      <c r="C38" s="7" t="s">
        <v>87</v>
      </c>
      <c r="D38" s="7" t="s">
        <v>88</v>
      </c>
      <c r="E38" s="5" t="e">
        <f t="shared" ref="E38:J38" si="24">IF(ISERROR((E117-E134)/(E100-E95+D100-D95)),#N/A,IF((E100-E95+D100-D95)&lt;=0,#N/A,(E117-E134)/((E100-E95+D100-D95)/2)))</f>
        <v>#N/A</v>
      </c>
      <c r="F38" s="5">
        <f t="shared" si="24"/>
        <v>0.2880564992726064</v>
      </c>
      <c r="G38" s="5">
        <f t="shared" si="24"/>
        <v>-1.914959477712742E-2</v>
      </c>
      <c r="H38" s="5">
        <f t="shared" si="24"/>
        <v>0.1748975333268184</v>
      </c>
      <c r="I38" s="5">
        <f t="shared" si="24"/>
        <v>0.24289682173641219</v>
      </c>
      <c r="J38" s="5">
        <f t="shared" si="24"/>
        <v>0.22285824958574535</v>
      </c>
    </row>
    <row r="39" spans="1:10" x14ac:dyDescent="0.45">
      <c r="A39" s="3" t="s">
        <v>3</v>
      </c>
      <c r="B39" s="3" t="s">
        <v>89</v>
      </c>
      <c r="C39" s="7" t="s">
        <v>90</v>
      </c>
      <c r="D39" s="7" t="s">
        <v>88</v>
      </c>
      <c r="E39" s="5" t="e">
        <f t="shared" ref="E39:J39" si="25">IF(ISERROR((E117+((1-E141)*E108)+E113)/(E84+D84)),#N/A,(E117+((1-E141)*E108)+E113)/((E84+D84)/2))</f>
        <v>#N/A</v>
      </c>
      <c r="F39" s="5">
        <f t="shared" si="25"/>
        <v>9.422617430880327E-2</v>
      </c>
      <c r="G39" s="5">
        <f t="shared" si="25"/>
        <v>-8.0387308315897209E-4</v>
      </c>
      <c r="H39" s="5">
        <f t="shared" si="25"/>
        <v>6.6638267803577969E-2</v>
      </c>
      <c r="I39" s="5">
        <f t="shared" si="25"/>
        <v>0.10640423939347597</v>
      </c>
      <c r="J39" s="5">
        <f t="shared" si="25"/>
        <v>0.11018564090883623</v>
      </c>
    </row>
    <row r="40" spans="1:10" x14ac:dyDescent="0.45">
      <c r="A40" s="3" t="s">
        <v>3</v>
      </c>
      <c r="B40" s="3" t="s">
        <v>91</v>
      </c>
      <c r="C40" s="7" t="s">
        <v>92</v>
      </c>
      <c r="D40" s="7" t="s">
        <v>88</v>
      </c>
      <c r="E40" s="5" t="e">
        <f t="shared" ref="E40:J40" si="26">IF(ISERROR((E114-E134)/(E100-E95+D100-D95)),#N/A,IF((E100-E95+D100-D95)&lt;=0,#N/A,(E114-E134)/((E100-E95+D100-D95)/2)))</f>
        <v>#N/A</v>
      </c>
      <c r="F40" s="5">
        <f t="shared" si="26"/>
        <v>0.2880564992726064</v>
      </c>
      <c r="G40" s="5">
        <f t="shared" si="26"/>
        <v>-1.914959477712742E-2</v>
      </c>
      <c r="H40" s="5">
        <f t="shared" si="26"/>
        <v>0.1748975333268184</v>
      </c>
      <c r="I40" s="5">
        <f t="shared" si="26"/>
        <v>0.24289682173641219</v>
      </c>
      <c r="J40" s="5">
        <f t="shared" si="26"/>
        <v>0.22285824958574535</v>
      </c>
    </row>
    <row r="41" spans="1:10" x14ac:dyDescent="0.45">
      <c r="A41" s="3" t="s">
        <v>3</v>
      </c>
      <c r="B41" s="3" t="s">
        <v>93</v>
      </c>
      <c r="C41" s="7" t="s">
        <v>94</v>
      </c>
      <c r="D41" s="7" t="s">
        <v>88</v>
      </c>
      <c r="E41" s="5" t="e">
        <f t="shared" ref="E41:J41" si="27">IF(ISERROR((E114+((1-E141)*E108)+E113)/(E84+D84)),#N/A,(E114+((1-E141)*E108)+E113)/((E84+D84)/2))</f>
        <v>#N/A</v>
      </c>
      <c r="F41" s="5">
        <f t="shared" si="27"/>
        <v>9.422617430880327E-2</v>
      </c>
      <c r="G41" s="5">
        <f t="shared" si="27"/>
        <v>-8.0387308315897209E-4</v>
      </c>
      <c r="H41" s="5">
        <f t="shared" si="27"/>
        <v>6.6638267803577969E-2</v>
      </c>
      <c r="I41" s="5">
        <f t="shared" si="27"/>
        <v>0.10640423939347597</v>
      </c>
      <c r="J41" s="5">
        <f t="shared" si="27"/>
        <v>0.11018564090883623</v>
      </c>
    </row>
    <row r="42" spans="1:10" x14ac:dyDescent="0.45">
      <c r="A42" s="3" t="s">
        <v>3</v>
      </c>
      <c r="B42" s="3" t="s">
        <v>95</v>
      </c>
      <c r="C42" s="7" t="s">
        <v>96</v>
      </c>
      <c r="D42" s="7" t="s">
        <v>88</v>
      </c>
      <c r="E42" s="5">
        <f t="shared" ref="E42:J42" si="28">IF(ISERROR((E117-E134)/E101),#N/A,(E117-E134)/E101)</f>
        <v>5.5252496995316841E-2</v>
      </c>
      <c r="F42" s="5">
        <f t="shared" si="28"/>
        <v>7.1014128755145567E-2</v>
      </c>
      <c r="G42" s="5">
        <f t="shared" si="28"/>
        <v>-5.2958950004183018E-3</v>
      </c>
      <c r="H42" s="5">
        <f t="shared" si="28"/>
        <v>5.2932835755978319E-2</v>
      </c>
      <c r="I42" s="5">
        <f t="shared" si="28"/>
        <v>9.2871171971866534E-2</v>
      </c>
      <c r="J42" s="5">
        <f t="shared" si="28"/>
        <v>0.10833784334183261</v>
      </c>
    </row>
    <row r="43" spans="1:10" x14ac:dyDescent="0.45">
      <c r="A43" s="3" t="s">
        <v>3</v>
      </c>
      <c r="B43" s="3" t="s">
        <v>97</v>
      </c>
      <c r="C43" s="7" t="s">
        <v>98</v>
      </c>
      <c r="D43" s="7" t="s">
        <v>88</v>
      </c>
      <c r="E43" s="5">
        <f t="shared" ref="E43:J43" si="29">IF(ISERROR(E117/E101),#N/A,E117/E101)</f>
        <v>5.5252496995316841E-2</v>
      </c>
      <c r="F43" s="5">
        <f t="shared" si="29"/>
        <v>7.1014128755145567E-2</v>
      </c>
      <c r="G43" s="5">
        <f t="shared" si="29"/>
        <v>-5.2958950004183018E-3</v>
      </c>
      <c r="H43" s="5">
        <f t="shared" si="29"/>
        <v>5.2932835755978319E-2</v>
      </c>
      <c r="I43" s="5">
        <f t="shared" si="29"/>
        <v>9.2871171971866534E-2</v>
      </c>
      <c r="J43" s="5">
        <f t="shared" si="29"/>
        <v>0.10833784334183261</v>
      </c>
    </row>
    <row r="44" spans="1:10" x14ac:dyDescent="0.45">
      <c r="A44" s="3" t="s">
        <v>3</v>
      </c>
      <c r="B44" s="3" t="s">
        <v>99</v>
      </c>
      <c r="C44" s="7" t="s">
        <v>100</v>
      </c>
      <c r="D44" s="7" t="s">
        <v>88</v>
      </c>
      <c r="E44" s="5">
        <f t="shared" ref="E44:J44" si="30">IF(ISERROR((E117+((1-E141)*E108)+E113)/E101),#N/A,(E117+((1-E141)*E108)+E113)/E101)</f>
        <v>5.9013795769859573E-2</v>
      </c>
      <c r="F44" s="5">
        <f t="shared" si="30"/>
        <v>7.4381041582247079E-2</v>
      </c>
      <c r="G44" s="5">
        <f t="shared" si="30"/>
        <v>-6.9068432224412093E-4</v>
      </c>
      <c r="H44" s="5">
        <f t="shared" si="30"/>
        <v>5.7418979939638543E-2</v>
      </c>
      <c r="I44" s="5">
        <f t="shared" si="30"/>
        <v>9.613256819979861E-2</v>
      </c>
      <c r="J44" s="5">
        <f t="shared" si="30"/>
        <v>0.11088401835510635</v>
      </c>
    </row>
    <row r="45" spans="1:10" x14ac:dyDescent="0.45">
      <c r="A45" s="3" t="s">
        <v>3</v>
      </c>
      <c r="B45" s="3" t="s">
        <v>101</v>
      </c>
      <c r="C45" s="7" t="s">
        <v>102</v>
      </c>
      <c r="D45" s="7" t="s">
        <v>103</v>
      </c>
      <c r="E45" s="5" t="e">
        <f t="shared" ref="E45:J45" si="31">IF(ISERROR(E101/((E84+D84)/2)),#N/A,E101/((E84+D84)/2))</f>
        <v>#N/A</v>
      </c>
      <c r="F45" s="5">
        <f t="shared" si="31"/>
        <v>1.2668036411484285</v>
      </c>
      <c r="G45" s="5">
        <f t="shared" si="31"/>
        <v>1.1638791518346421</v>
      </c>
      <c r="H45" s="5">
        <f t="shared" si="31"/>
        <v>1.1605616796681368</v>
      </c>
      <c r="I45" s="5">
        <f t="shared" si="31"/>
        <v>1.1068490251121668</v>
      </c>
      <c r="J45" s="5">
        <f t="shared" si="31"/>
        <v>0.99370173036087528</v>
      </c>
    </row>
    <row r="46" spans="1:10" x14ac:dyDescent="0.45">
      <c r="A46" s="3" t="s">
        <v>3</v>
      </c>
      <c r="B46" s="3" t="s">
        <v>104</v>
      </c>
      <c r="C46" s="7" t="s">
        <v>105</v>
      </c>
      <c r="D46" s="7" t="s">
        <v>106</v>
      </c>
      <c r="E46" s="5">
        <f t="shared" ref="E46:J46" si="32">IF(ISERROR(E102/E101),#N/A,E102/E101)</f>
        <v>0.56225910729827178</v>
      </c>
      <c r="F46" s="5">
        <f t="shared" si="32"/>
        <v>0.53091383545257564</v>
      </c>
      <c r="G46" s="5">
        <f t="shared" si="32"/>
        <v>0.51345472515627943</v>
      </c>
      <c r="H46" s="5">
        <f t="shared" si="32"/>
        <v>0.47759423088633141</v>
      </c>
      <c r="I46" s="5">
        <f t="shared" si="32"/>
        <v>0.46119107967753414</v>
      </c>
      <c r="J46" s="5">
        <f t="shared" si="32"/>
        <v>0.43875501447852211</v>
      </c>
    </row>
    <row r="47" spans="1:10" x14ac:dyDescent="0.45">
      <c r="A47" s="3" t="s">
        <v>3</v>
      </c>
      <c r="B47" s="3" t="s">
        <v>107</v>
      </c>
      <c r="C47" s="7" t="s">
        <v>108</v>
      </c>
      <c r="D47" s="7" t="s">
        <v>106</v>
      </c>
      <c r="E47" s="5">
        <f t="shared" ref="E47:J47" si="33">IF(ISERROR(E104/E101),#N/A,E104/E101)</f>
        <v>0.33655818724356584</v>
      </c>
      <c r="F47" s="5">
        <f t="shared" si="33"/>
        <v>0.36723908203532402</v>
      </c>
      <c r="G47" s="5">
        <f t="shared" si="33"/>
        <v>0.41176653702554367</v>
      </c>
      <c r="H47" s="5">
        <f t="shared" si="33"/>
        <v>0.40437206955644284</v>
      </c>
      <c r="I47" s="5">
        <f t="shared" si="33"/>
        <v>0.37982848427563526</v>
      </c>
      <c r="J47" s="5">
        <f t="shared" si="33"/>
        <v>0.38106689133018284</v>
      </c>
    </row>
    <row r="48" spans="1:10" x14ac:dyDescent="0.45">
      <c r="A48" s="3" t="s">
        <v>3</v>
      </c>
      <c r="B48" s="3" t="s">
        <v>109</v>
      </c>
      <c r="C48" s="7" t="s">
        <v>110</v>
      </c>
      <c r="D48" s="7" t="s">
        <v>106</v>
      </c>
      <c r="E48" s="5">
        <f t="shared" ref="E48:J48" si="34">IF(ISERROR(E106/E101),#N/A,E106/E101)</f>
        <v>4.3381408263914789E-2</v>
      </c>
      <c r="F48" s="5">
        <f t="shared" si="34"/>
        <v>4.9850794556236193E-2</v>
      </c>
      <c r="G48" s="5">
        <f t="shared" si="34"/>
        <v>4.966701233309273E-2</v>
      </c>
      <c r="H48" s="5">
        <f t="shared" si="34"/>
        <v>5.3813164922536252E-2</v>
      </c>
      <c r="I48" s="5">
        <f t="shared" si="34"/>
        <v>5.0136450775049808E-2</v>
      </c>
      <c r="J48" s="5">
        <f t="shared" si="34"/>
        <v>5.9527927646445093E-2</v>
      </c>
    </row>
    <row r="49" spans="1:10" x14ac:dyDescent="0.45">
      <c r="A49" s="3" t="s">
        <v>3</v>
      </c>
      <c r="B49" s="3" t="s">
        <v>111</v>
      </c>
      <c r="C49" s="7" t="s">
        <v>112</v>
      </c>
      <c r="D49" s="7" t="s">
        <v>106</v>
      </c>
      <c r="E49" s="5">
        <f t="shared" ref="E49:J49" si="35">IF(ISERROR(E108/E101),#N/A,E108/E101)</f>
        <v>4.2661320402834759E-3</v>
      </c>
      <c r="F49" s="5">
        <f t="shared" si="35"/>
        <v>3.8503944046894356E-3</v>
      </c>
      <c r="G49" s="5">
        <f t="shared" si="35"/>
        <v>4.6052106781741811E-3</v>
      </c>
      <c r="H49" s="5">
        <f t="shared" si="35"/>
        <v>5.5359830197378151E-3</v>
      </c>
      <c r="I49" s="5">
        <f t="shared" si="35"/>
        <v>3.7714022374478609E-3</v>
      </c>
      <c r="J49" s="5">
        <f t="shared" si="35"/>
        <v>3.1718843280459296E-3</v>
      </c>
    </row>
    <row r="50" spans="1:10" x14ac:dyDescent="0.45">
      <c r="A50" s="3" t="s">
        <v>3</v>
      </c>
      <c r="B50" s="3" t="s">
        <v>113</v>
      </c>
      <c r="C50" s="7" t="s">
        <v>114</v>
      </c>
      <c r="D50" s="7" t="s">
        <v>106</v>
      </c>
      <c r="E50" s="5">
        <f t="shared" ref="E50:J50" si="36">IF(ISERROR(E112/E101),#N/A,E112/E101)</f>
        <v>7.4158688714824486E-3</v>
      </c>
      <c r="F50" s="5">
        <f t="shared" si="36"/>
        <v>1.0197479045255437E-2</v>
      </c>
      <c r="G50" s="5">
        <f t="shared" si="36"/>
        <v>-6.2589618722798225E-3</v>
      </c>
      <c r="H50" s="5">
        <f t="shared" si="36"/>
        <v>1.2387240446427795E-2</v>
      </c>
      <c r="I50" s="5">
        <f t="shared" si="36"/>
        <v>1.4522876861992698E-2</v>
      </c>
      <c r="J50" s="5">
        <f t="shared" si="36"/>
        <v>2.6623463574939603E-2</v>
      </c>
    </row>
    <row r="51" spans="1:10" x14ac:dyDescent="0.45">
      <c r="A51" s="3" t="s">
        <v>3</v>
      </c>
      <c r="B51" s="3" t="s">
        <v>115</v>
      </c>
      <c r="C51" s="7" t="s">
        <v>116</v>
      </c>
      <c r="D51" s="7" t="s">
        <v>106</v>
      </c>
      <c r="E51" s="5">
        <f t="shared" ref="E51:J51" si="37">IF(ISERROR((E115+E116)/E101),#N/A,(E115+E116)/E101)</f>
        <v>0</v>
      </c>
      <c r="F51" s="5">
        <f t="shared" si="37"/>
        <v>0</v>
      </c>
      <c r="G51" s="5">
        <f t="shared" si="37"/>
        <v>0</v>
      </c>
      <c r="H51" s="5">
        <f t="shared" si="37"/>
        <v>0</v>
      </c>
      <c r="I51" s="5">
        <f t="shared" si="37"/>
        <v>0</v>
      </c>
      <c r="J51" s="5">
        <f t="shared" si="37"/>
        <v>0</v>
      </c>
    </row>
    <row r="52" spans="1:10" x14ac:dyDescent="0.45">
      <c r="A52" s="3" t="s">
        <v>3</v>
      </c>
      <c r="B52" s="3" t="s">
        <v>117</v>
      </c>
      <c r="C52" s="7" t="s">
        <v>118</v>
      </c>
      <c r="D52" s="7" t="s">
        <v>106</v>
      </c>
      <c r="E52" s="5">
        <f t="shared" ref="E52:J52" si="38">IF(ISERROR(E139/E101),#N/A,E139/E101)</f>
        <v>2.8233660740188155E-2</v>
      </c>
      <c r="F52" s="5">
        <f t="shared" si="38"/>
        <v>3.5971069894555813E-2</v>
      </c>
      <c r="G52" s="5">
        <f t="shared" si="38"/>
        <v>4.0079146586560255E-2</v>
      </c>
      <c r="H52" s="5">
        <f t="shared" si="38"/>
        <v>3.5317553520011834E-2</v>
      </c>
      <c r="I52" s="5">
        <f t="shared" si="38"/>
        <v>3.3544475428671748E-2</v>
      </c>
      <c r="J52" s="5">
        <f t="shared" si="38"/>
        <v>3.2778927752453536E-2</v>
      </c>
    </row>
    <row r="53" spans="1:10" x14ac:dyDescent="0.45">
      <c r="A53" s="3" t="s">
        <v>3</v>
      </c>
      <c r="B53" s="3" t="s">
        <v>119</v>
      </c>
      <c r="C53" s="7" t="s">
        <v>120</v>
      </c>
      <c r="D53" s="7" t="s">
        <v>106</v>
      </c>
      <c r="E53" s="5">
        <f t="shared" ref="E53:J53" si="39">IF(ISERROR(E140/E101),#N/A,E140/E101)</f>
        <v>0.11070703303079282</v>
      </c>
      <c r="F53" s="5">
        <f t="shared" si="39"/>
        <v>0.11930475797216818</v>
      </c>
      <c r="G53" s="5">
        <f t="shared" si="39"/>
        <v>0.14244245432241923</v>
      </c>
      <c r="H53" s="5">
        <f t="shared" si="39"/>
        <v>0.14896352549214054</v>
      </c>
      <c r="I53" s="5">
        <f t="shared" si="39"/>
        <v>0.13879261833440706</v>
      </c>
      <c r="J53" s="5">
        <f t="shared" si="39"/>
        <v>0.15137029866485149</v>
      </c>
    </row>
    <row r="54" spans="1:10" x14ac:dyDescent="0.45">
      <c r="A54" s="3" t="s">
        <v>3</v>
      </c>
      <c r="B54" s="3" t="s">
        <v>121</v>
      </c>
      <c r="C54" s="7" t="s">
        <v>122</v>
      </c>
      <c r="D54" s="7" t="s">
        <v>123</v>
      </c>
      <c r="E54" s="5">
        <f t="shared" ref="E54:J54" si="40">IF(ISERROR(E137/E120),#N/A,E137/E120)</f>
        <v>76.382035647279537</v>
      </c>
      <c r="F54" s="5">
        <f t="shared" si="40"/>
        <v>50.550939963614312</v>
      </c>
      <c r="G54" s="5">
        <f t="shared" si="40"/>
        <v>-311.11111111111109</v>
      </c>
      <c r="H54" s="5">
        <f t="shared" si="40"/>
        <v>51.505084745762709</v>
      </c>
      <c r="I54" s="5">
        <f t="shared" si="40"/>
        <v>38.761484098939924</v>
      </c>
      <c r="J54" s="5">
        <f t="shared" si="40"/>
        <v>31.662551440329217</v>
      </c>
    </row>
    <row r="55" spans="1:10" x14ac:dyDescent="0.45">
      <c r="A55" s="3" t="s">
        <v>3</v>
      </c>
      <c r="B55" s="3" t="s">
        <v>124</v>
      </c>
      <c r="C55" s="7" t="s">
        <v>125</v>
      </c>
      <c r="D55" s="7" t="s">
        <v>123</v>
      </c>
      <c r="E55" s="5">
        <f t="shared" ref="E55:J55" si="41">IF(ISERROR(E137/E119),#N/A,E137/E119)</f>
        <v>76.382035647279537</v>
      </c>
      <c r="F55" s="5">
        <f t="shared" si="41"/>
        <v>50.550939963614312</v>
      </c>
      <c r="G55" s="5">
        <f t="shared" si="41"/>
        <v>-311.11111111111109</v>
      </c>
      <c r="H55" s="5">
        <f t="shared" si="41"/>
        <v>51.505084745762709</v>
      </c>
      <c r="I55" s="5">
        <f t="shared" si="41"/>
        <v>38.761484098939924</v>
      </c>
      <c r="J55" s="5">
        <f t="shared" si="41"/>
        <v>31.662551440329217</v>
      </c>
    </row>
    <row r="56" spans="1:10" x14ac:dyDescent="0.45">
      <c r="A56" s="3" t="s">
        <v>3</v>
      </c>
      <c r="B56" s="3" t="s">
        <v>126</v>
      </c>
      <c r="C56" s="7" t="s">
        <v>127</v>
      </c>
      <c r="D56" s="7" t="s">
        <v>123</v>
      </c>
      <c r="E56" s="5">
        <f t="shared" ref="E56:J56" si="42">IF(ISERROR(E137/(E142/E123)),#N/A,E137/(E142/E123))</f>
        <v>24.649809275853716</v>
      </c>
      <c r="F56" s="5">
        <f t="shared" si="42"/>
        <v>36.418849483022861</v>
      </c>
      <c r="G56" s="5">
        <f t="shared" si="42"/>
        <v>18.306724845995895</v>
      </c>
      <c r="H56" s="5">
        <f t="shared" si="42"/>
        <v>18.430411791020177</v>
      </c>
      <c r="I56" s="5">
        <f t="shared" si="42"/>
        <v>19.828537759866066</v>
      </c>
      <c r="J56" s="5">
        <f t="shared" si="42"/>
        <v>17.629900368421808</v>
      </c>
    </row>
    <row r="57" spans="1:10" x14ac:dyDescent="0.45">
      <c r="A57" s="3" t="s">
        <v>3</v>
      </c>
      <c r="B57" s="3" t="s">
        <v>128</v>
      </c>
      <c r="C57" s="7" t="s">
        <v>129</v>
      </c>
      <c r="D57" s="7" t="s">
        <v>123</v>
      </c>
      <c r="E57" s="5" t="e">
        <f t="shared" ref="E57:J57" si="43">IF(ISERROR(E137/(E144/E123)),#N/A,E137/(E144/E123))</f>
        <v>#N/A</v>
      </c>
      <c r="F57" s="5" t="e">
        <f t="shared" si="43"/>
        <v>#N/A</v>
      </c>
      <c r="G57" s="5" t="e">
        <f t="shared" si="43"/>
        <v>#N/A</v>
      </c>
      <c r="H57" s="5" t="e">
        <f t="shared" si="43"/>
        <v>#N/A</v>
      </c>
      <c r="I57" s="5" t="e">
        <f t="shared" si="43"/>
        <v>#N/A</v>
      </c>
      <c r="J57" s="5" t="e">
        <f t="shared" si="43"/>
        <v>#N/A</v>
      </c>
    </row>
    <row r="58" spans="1:10" x14ac:dyDescent="0.45">
      <c r="A58" s="3" t="s">
        <v>3</v>
      </c>
      <c r="B58" s="3" t="s">
        <v>130</v>
      </c>
      <c r="C58" s="7" t="s">
        <v>131</v>
      </c>
      <c r="D58" s="7" t="s">
        <v>123</v>
      </c>
      <c r="E58" s="5">
        <f t="shared" ref="E58:J58" si="44">IF(ISERROR(E137/(E101/E123)),#N/A,E137/(E101/E123))</f>
        <v>4.2181218658046333</v>
      </c>
      <c r="F58" s="5">
        <f t="shared" si="44"/>
        <v>3.5910962875301711</v>
      </c>
      <c r="G58" s="5">
        <f t="shared" si="44"/>
        <v>1.665183478831012</v>
      </c>
      <c r="H58" s="5">
        <f t="shared" si="44"/>
        <v>2.7237832580878067</v>
      </c>
      <c r="I58" s="5">
        <f t="shared" si="44"/>
        <v>3.6015973910549106</v>
      </c>
      <c r="J58" s="5">
        <f t="shared" si="44"/>
        <v>3.4307931105668099</v>
      </c>
    </row>
    <row r="59" spans="1:10" x14ac:dyDescent="0.45">
      <c r="A59" s="3" t="s">
        <v>3</v>
      </c>
      <c r="B59" s="3" t="s">
        <v>132</v>
      </c>
      <c r="C59" s="7" t="s">
        <v>133</v>
      </c>
      <c r="D59" s="7" t="s">
        <v>123</v>
      </c>
      <c r="E59" s="5">
        <f t="shared" ref="E59:J59" si="45">IF(ISERROR(E137/(E107/E123)),#N/A,E137/(E107/E123))</f>
        <v>72.976249159758012</v>
      </c>
      <c r="F59" s="5">
        <f t="shared" si="45"/>
        <v>69.064474190511291</v>
      </c>
      <c r="G59" s="5">
        <f t="shared" si="45"/>
        <v>66.310994034244985</v>
      </c>
      <c r="H59" s="5">
        <f t="shared" si="45"/>
        <v>42.412964538238562</v>
      </c>
      <c r="I59" s="5">
        <f t="shared" si="45"/>
        <v>33.089539877300609</v>
      </c>
      <c r="J59" s="5">
        <f t="shared" si="45"/>
        <v>28.435875463888923</v>
      </c>
    </row>
    <row r="60" spans="1:10" x14ac:dyDescent="0.45">
      <c r="A60" s="3" t="s">
        <v>3</v>
      </c>
      <c r="B60" s="3" t="s">
        <v>134</v>
      </c>
      <c r="C60" s="7" t="s">
        <v>135</v>
      </c>
      <c r="D60" s="7" t="s">
        <v>123</v>
      </c>
      <c r="E60" s="5" t="e">
        <f t="shared" ref="E60:J60" si="46">IF(ISERROR(E137/E132),#N/A,E137/E132)</f>
        <v>#N/A</v>
      </c>
      <c r="F60" s="5" t="e">
        <f t="shared" si="46"/>
        <v>#N/A</v>
      </c>
      <c r="G60" s="5" t="e">
        <f t="shared" si="46"/>
        <v>#N/A</v>
      </c>
      <c r="H60" s="5" t="e">
        <f t="shared" si="46"/>
        <v>#N/A</v>
      </c>
      <c r="I60" s="5" t="e">
        <f t="shared" si="46"/>
        <v>#N/A</v>
      </c>
      <c r="J60" s="5" t="e">
        <f t="shared" si="46"/>
        <v>#N/A</v>
      </c>
    </row>
    <row r="61" spans="1:10" x14ac:dyDescent="0.45">
      <c r="A61" s="3" t="s">
        <v>3</v>
      </c>
      <c r="B61" s="3" t="s">
        <v>136</v>
      </c>
      <c r="C61" s="7" t="s">
        <v>137</v>
      </c>
      <c r="D61" s="7" t="s">
        <v>123</v>
      </c>
      <c r="E61" s="5">
        <f t="shared" ref="E61:J61" si="47">IF(ISERROR((E137*E125)/(E100-E95)),#N/A,(E137*E125)/(E100-E95))</f>
        <v>17.539246606141063</v>
      </c>
      <c r="F61" s="5">
        <f t="shared" si="47"/>
        <v>12.276603566132591</v>
      </c>
      <c r="G61" s="5">
        <f t="shared" si="47"/>
        <v>5.8909225365132185</v>
      </c>
      <c r="H61" s="5">
        <f t="shared" si="47"/>
        <v>7.8147022662538701</v>
      </c>
      <c r="I61" s="5">
        <f t="shared" si="47"/>
        <v>8.126720530125537</v>
      </c>
      <c r="J61" s="5">
        <f t="shared" si="47"/>
        <v>6.0256393027866642</v>
      </c>
    </row>
    <row r="62" spans="1:10" x14ac:dyDescent="0.45">
      <c r="A62" s="3" t="s">
        <v>3</v>
      </c>
      <c r="B62" s="3" t="s">
        <v>138</v>
      </c>
      <c r="C62" s="7" t="s">
        <v>139</v>
      </c>
      <c r="D62" s="7" t="s">
        <v>123</v>
      </c>
      <c r="E62" s="5">
        <f t="shared" ref="E62:J62" si="48">IF(ISERROR(((E137*E125)+E84-E100)/E84),#N/A,((E137*E125)+E84-E100)/E84)</f>
        <v>5.8096383505347209</v>
      </c>
      <c r="F62" s="5">
        <f t="shared" si="48"/>
        <v>4.7069023110267771</v>
      </c>
      <c r="G62" s="5">
        <f t="shared" si="48"/>
        <v>2.5438158534608526</v>
      </c>
      <c r="H62" s="5">
        <f t="shared" si="48"/>
        <v>3.6062472198751929</v>
      </c>
      <c r="I62" s="5">
        <f t="shared" si="48"/>
        <v>4.2613983651627318</v>
      </c>
      <c r="J62" s="5">
        <f t="shared" si="48"/>
        <v>3.5253769610851275</v>
      </c>
    </row>
    <row r="63" spans="1:10" x14ac:dyDescent="0.45">
      <c r="A63" s="3" t="s">
        <v>3</v>
      </c>
      <c r="B63" s="3" t="s">
        <v>140</v>
      </c>
      <c r="C63" s="7" t="s">
        <v>141</v>
      </c>
      <c r="D63" s="7" t="s">
        <v>142</v>
      </c>
      <c r="E63" s="5" t="e">
        <f t="shared" ref="E63:J63" si="49">IF(ISERROR(((E137+E132)/D137)-1),#N/A,((E137+E132)/D137)-1)</f>
        <v>#N/A</v>
      </c>
      <c r="F63" s="5">
        <f t="shared" si="49"/>
        <v>2.3767781315533476E-2</v>
      </c>
      <c r="G63" s="5">
        <f t="shared" si="49"/>
        <v>-0.49615216204706181</v>
      </c>
      <c r="H63" s="5">
        <f t="shared" si="49"/>
        <v>0.80880952380952387</v>
      </c>
      <c r="I63" s="5">
        <f t="shared" si="49"/>
        <v>0.44392523364485981</v>
      </c>
      <c r="J63" s="5">
        <f t="shared" si="49"/>
        <v>5.2099001777656362E-2</v>
      </c>
    </row>
    <row r="64" spans="1:10" x14ac:dyDescent="0.45">
      <c r="A64" s="7" t="s">
        <v>30</v>
      </c>
      <c r="B64" s="7" t="s">
        <v>31</v>
      </c>
      <c r="C64" s="7" t="s">
        <v>32</v>
      </c>
      <c r="D64" s="7" t="s">
        <v>33</v>
      </c>
      <c r="E64" s="7" t="s">
        <v>33</v>
      </c>
      <c r="F64" s="7" t="s">
        <v>33</v>
      </c>
      <c r="G64" s="7" t="s">
        <v>33</v>
      </c>
      <c r="H64" s="7" t="s">
        <v>33</v>
      </c>
      <c r="I64" s="7" t="s">
        <v>33</v>
      </c>
      <c r="J64" s="7" t="s">
        <v>33</v>
      </c>
    </row>
    <row r="65" spans="1:10" x14ac:dyDescent="0.45">
      <c r="A65" s="3" t="s">
        <v>3</v>
      </c>
      <c r="B65" s="3" t="s">
        <v>143</v>
      </c>
      <c r="C65" s="7" t="s">
        <v>144</v>
      </c>
      <c r="D65" s="7" t="s">
        <v>3</v>
      </c>
      <c r="E65" s="5" t="e">
        <v>#N/A</v>
      </c>
      <c r="F65" s="5" t="e">
        <v>#N/A</v>
      </c>
      <c r="G65" s="5" t="e">
        <v>#N/A</v>
      </c>
      <c r="H65" s="5" t="e">
        <v>#N/A</v>
      </c>
      <c r="I65" s="5" t="e">
        <v>#N/A</v>
      </c>
      <c r="J65" s="5" t="e">
        <v>#N/A</v>
      </c>
    </row>
    <row r="66" spans="1:10" x14ac:dyDescent="0.45">
      <c r="A66" s="3" t="s">
        <v>3</v>
      </c>
      <c r="B66" s="3" t="s">
        <v>145</v>
      </c>
      <c r="C66" s="7" t="s">
        <v>146</v>
      </c>
      <c r="D66" s="7" t="s">
        <v>3</v>
      </c>
      <c r="E66" s="5" t="e">
        <v>#N/A</v>
      </c>
      <c r="F66" s="5" t="e">
        <v>#N/A</v>
      </c>
      <c r="G66" s="5" t="e">
        <v>#N/A</v>
      </c>
      <c r="H66" s="5" t="e">
        <v>#N/A</v>
      </c>
      <c r="I66" s="5" t="e">
        <v>#N/A</v>
      </c>
      <c r="J66" s="5" t="e">
        <v>#N/A</v>
      </c>
    </row>
    <row r="67" spans="1:10" x14ac:dyDescent="0.45">
      <c r="A67" s="3" t="s">
        <v>3</v>
      </c>
      <c r="B67" s="3" t="s">
        <v>147</v>
      </c>
      <c r="C67" s="7" t="s">
        <v>148</v>
      </c>
      <c r="D67" s="7" t="s">
        <v>3</v>
      </c>
      <c r="E67" s="5" t="e">
        <v>#N/A</v>
      </c>
      <c r="F67" s="5" t="e">
        <v>#N/A</v>
      </c>
      <c r="G67" s="5" t="e">
        <v>#N/A</v>
      </c>
      <c r="H67" s="5" t="e">
        <v>#N/A</v>
      </c>
      <c r="I67" s="5" t="e">
        <v>#N/A</v>
      </c>
      <c r="J67" s="5" t="e">
        <v>#N/A</v>
      </c>
    </row>
    <row r="68" spans="1:10" x14ac:dyDescent="0.45">
      <c r="A68" s="3" t="s">
        <v>3</v>
      </c>
      <c r="B68" s="3"/>
      <c r="C68" s="7" t="s">
        <v>149</v>
      </c>
      <c r="D68" s="7" t="s">
        <v>3</v>
      </c>
      <c r="E68" s="5" t="e">
        <v>#N/A</v>
      </c>
      <c r="F68" s="5" t="e">
        <v>#N/A</v>
      </c>
      <c r="G68" s="5" t="e">
        <v>#N/A</v>
      </c>
      <c r="H68" s="5" t="e">
        <v>#N/A</v>
      </c>
      <c r="I68" s="5" t="e">
        <v>#N/A</v>
      </c>
      <c r="J68" s="5" t="e">
        <v>#N/A</v>
      </c>
    </row>
    <row r="69" spans="1:10" x14ac:dyDescent="0.45">
      <c r="A69" s="3" t="s">
        <v>3</v>
      </c>
      <c r="B69" s="3"/>
      <c r="C69" s="7" t="s">
        <v>150</v>
      </c>
      <c r="D69" s="7" t="s">
        <v>3</v>
      </c>
      <c r="E69" s="5" t="e">
        <v>#N/A</v>
      </c>
      <c r="F69" s="5" t="e">
        <v>#N/A</v>
      </c>
      <c r="G69" s="5" t="e">
        <v>#N/A</v>
      </c>
      <c r="H69" s="5" t="e">
        <v>#N/A</v>
      </c>
      <c r="I69" s="5" t="e">
        <v>#N/A</v>
      </c>
      <c r="J69" s="5" t="e">
        <v>#N/A</v>
      </c>
    </row>
    <row r="70" spans="1:10" x14ac:dyDescent="0.45">
      <c r="A70" s="3" t="s">
        <v>3</v>
      </c>
      <c r="B70" s="3" t="s">
        <v>151</v>
      </c>
      <c r="C70" s="7" t="s">
        <v>152</v>
      </c>
      <c r="D70" s="7" t="s">
        <v>3</v>
      </c>
      <c r="E70" s="5" t="e">
        <v>#N/A</v>
      </c>
      <c r="F70" s="5" t="e">
        <v>#N/A</v>
      </c>
      <c r="G70" s="5" t="e">
        <v>#N/A</v>
      </c>
      <c r="H70" s="5" t="e">
        <v>#N/A</v>
      </c>
      <c r="I70" s="5" t="e">
        <v>#N/A</v>
      </c>
      <c r="J70" s="5" t="e">
        <v>#N/A</v>
      </c>
    </row>
    <row r="71" spans="1:10" x14ac:dyDescent="0.45">
      <c r="A71" s="3" t="s">
        <v>3</v>
      </c>
      <c r="B71" s="3"/>
      <c r="C71" s="7" t="s">
        <v>153</v>
      </c>
      <c r="D71" s="7" t="s">
        <v>3</v>
      </c>
      <c r="E71" s="5" t="e">
        <v>#N/A</v>
      </c>
      <c r="F71" s="5" t="e">
        <v>#N/A</v>
      </c>
      <c r="G71" s="5" t="e">
        <v>#N/A</v>
      </c>
      <c r="H71" s="5" t="e">
        <v>#N/A</v>
      </c>
      <c r="I71" s="5" t="e">
        <v>#N/A</v>
      </c>
      <c r="J71" s="5" t="e">
        <v>#N/A</v>
      </c>
    </row>
    <row r="72" spans="1:10" x14ac:dyDescent="0.45">
      <c r="A72" s="3" t="s">
        <v>3</v>
      </c>
      <c r="B72" s="3"/>
      <c r="C72" s="7" t="s">
        <v>154</v>
      </c>
      <c r="D72" s="7" t="s">
        <v>3</v>
      </c>
      <c r="E72" s="5" t="e">
        <v>#N/A</v>
      </c>
      <c r="F72" s="5" t="e">
        <v>#N/A</v>
      </c>
      <c r="G72" s="5" t="e">
        <v>#N/A</v>
      </c>
      <c r="H72" s="5" t="e">
        <v>#N/A</v>
      </c>
      <c r="I72" s="5" t="e">
        <v>#N/A</v>
      </c>
      <c r="J72" s="5" t="e">
        <v>#N/A</v>
      </c>
    </row>
    <row r="73" spans="1:10" x14ac:dyDescent="0.45">
      <c r="A73" s="3" t="s">
        <v>3</v>
      </c>
      <c r="B73" s="3" t="s">
        <v>155</v>
      </c>
      <c r="C73" s="7" t="s">
        <v>156</v>
      </c>
      <c r="D73" s="7" t="s">
        <v>3</v>
      </c>
      <c r="E73" s="5" t="e">
        <v>#N/A</v>
      </c>
      <c r="F73" s="5" t="e">
        <v>#N/A</v>
      </c>
      <c r="G73" s="5" t="e">
        <v>#N/A</v>
      </c>
      <c r="H73" s="5" t="e">
        <v>#N/A</v>
      </c>
      <c r="I73" s="5" t="e">
        <v>#N/A</v>
      </c>
      <c r="J73" s="5" t="e">
        <v>#N/A</v>
      </c>
    </row>
    <row r="74" spans="1:10" x14ac:dyDescent="0.45">
      <c r="A74" s="3" t="s">
        <v>3</v>
      </c>
      <c r="B74" s="3" t="s">
        <v>157</v>
      </c>
      <c r="C74" s="7" t="s">
        <v>158</v>
      </c>
      <c r="D74" s="7" t="s">
        <v>3</v>
      </c>
      <c r="E74" s="5">
        <v>1298</v>
      </c>
      <c r="F74" s="5">
        <v>1608</v>
      </c>
      <c r="G74" s="5">
        <v>1541</v>
      </c>
      <c r="H74" s="5">
        <v>1525</v>
      </c>
      <c r="I74" s="5">
        <v>1556</v>
      </c>
      <c r="J74" s="5">
        <v>1576</v>
      </c>
    </row>
    <row r="75" spans="1:10" x14ac:dyDescent="0.45">
      <c r="A75" s="3" t="s">
        <v>3</v>
      </c>
      <c r="B75" s="3"/>
      <c r="C75" s="7" t="s">
        <v>159</v>
      </c>
      <c r="D75" s="7" t="s">
        <v>3</v>
      </c>
      <c r="E75" s="5" t="e">
        <v>#N/A</v>
      </c>
      <c r="F75" s="5" t="e">
        <v>#N/A</v>
      </c>
      <c r="G75" s="5" t="e">
        <v>#N/A</v>
      </c>
      <c r="H75" s="5" t="e">
        <v>#N/A</v>
      </c>
      <c r="I75" s="5" t="e">
        <v>#N/A</v>
      </c>
      <c r="J75" s="5" t="e">
        <v>#N/A</v>
      </c>
    </row>
    <row r="76" spans="1:10" x14ac:dyDescent="0.45">
      <c r="A76" s="3"/>
      <c r="B76" s="3"/>
      <c r="C76" s="3"/>
      <c r="D76" s="5" t="s">
        <v>15</v>
      </c>
      <c r="E76" s="6" t="str">
        <f t="shared" ref="E76:J76" si="50">E11</f>
        <v xml:space="preserve">2020 </v>
      </c>
      <c r="F76" s="6" t="str">
        <f t="shared" si="50"/>
        <v xml:space="preserve">2021 </v>
      </c>
      <c r="G76" s="6" t="str">
        <f t="shared" si="50"/>
        <v xml:space="preserve">2022 </v>
      </c>
      <c r="H76" s="6" t="str">
        <f t="shared" si="50"/>
        <v xml:space="preserve">2023 </v>
      </c>
      <c r="I76" s="6" t="str">
        <f t="shared" si="50"/>
        <v xml:space="preserve">2024 </v>
      </c>
      <c r="J76" s="6" t="str">
        <f t="shared" si="50"/>
        <v xml:space="preserve">2025 </v>
      </c>
    </row>
    <row r="77" spans="1:10" x14ac:dyDescent="0.45">
      <c r="A77" s="3" t="s">
        <v>3</v>
      </c>
      <c r="B77" s="3" t="s">
        <v>160</v>
      </c>
      <c r="C77" s="7" t="s">
        <v>161</v>
      </c>
      <c r="D77" s="7" t="s">
        <v>3</v>
      </c>
      <c r="E77" s="5">
        <v>84629</v>
      </c>
      <c r="F77" s="5">
        <v>96291</v>
      </c>
      <c r="G77" s="5">
        <v>70384</v>
      </c>
      <c r="H77" s="5">
        <v>87277</v>
      </c>
      <c r="I77" s="5">
        <v>101449</v>
      </c>
      <c r="J77" s="5">
        <v>123329</v>
      </c>
    </row>
    <row r="78" spans="1:10" x14ac:dyDescent="0.45">
      <c r="A78" s="3" t="s">
        <v>3</v>
      </c>
      <c r="B78" s="3" t="s">
        <v>162</v>
      </c>
      <c r="C78" s="7" t="s">
        <v>163</v>
      </c>
      <c r="D78" s="7" t="s">
        <v>3</v>
      </c>
      <c r="E78" s="5">
        <v>19981</v>
      </c>
      <c r="F78" s="5">
        <v>26500</v>
      </c>
      <c r="G78" s="5">
        <v>34800</v>
      </c>
      <c r="H78" s="5">
        <v>46900</v>
      </c>
      <c r="I78" s="5">
        <v>49300</v>
      </c>
      <c r="J78" s="5">
        <v>60800</v>
      </c>
    </row>
    <row r="79" spans="1:10" x14ac:dyDescent="0.45">
      <c r="A79" s="3" t="s">
        <v>3</v>
      </c>
      <c r="B79" s="3" t="s">
        <v>164</v>
      </c>
      <c r="C79" s="7" t="s">
        <v>165</v>
      </c>
      <c r="D79" s="7" t="s">
        <v>3</v>
      </c>
      <c r="E79" s="5">
        <v>22943</v>
      </c>
      <c r="F79" s="5">
        <v>31758</v>
      </c>
      <c r="G79" s="5">
        <v>33457</v>
      </c>
      <c r="H79" s="5">
        <v>32326</v>
      </c>
      <c r="I79" s="5">
        <v>33216</v>
      </c>
      <c r="J79" s="5">
        <v>37125</v>
      </c>
    </row>
    <row r="80" spans="1:10" x14ac:dyDescent="0.45">
      <c r="A80" s="3" t="s">
        <v>3</v>
      </c>
      <c r="B80" s="3" t="s">
        <v>166</v>
      </c>
      <c r="C80" s="7" t="s">
        <v>167</v>
      </c>
      <c r="D80" s="7" t="s">
        <v>3</v>
      </c>
      <c r="E80" s="5">
        <v>132733</v>
      </c>
      <c r="F80" s="5">
        <v>161580</v>
      </c>
      <c r="G80" s="5">
        <v>146791</v>
      </c>
      <c r="H80" s="5">
        <v>172351</v>
      </c>
      <c r="I80" s="5">
        <v>190867</v>
      </c>
      <c r="J80" s="5">
        <v>229083</v>
      </c>
    </row>
    <row r="81" spans="1:10" x14ac:dyDescent="0.45">
      <c r="A81" s="3" t="s">
        <v>3</v>
      </c>
      <c r="B81" s="3" t="s">
        <v>168</v>
      </c>
      <c r="C81" s="7" t="s">
        <v>169</v>
      </c>
      <c r="D81" s="7" t="s">
        <v>3</v>
      </c>
      <c r="E81" s="5">
        <v>211101</v>
      </c>
      <c r="F81" s="5">
        <v>294882</v>
      </c>
      <c r="G81" s="5">
        <v>349853</v>
      </c>
      <c r="H81" s="5">
        <v>396801</v>
      </c>
      <c r="I81" s="5">
        <v>470196</v>
      </c>
      <c r="J81" s="5">
        <v>620152</v>
      </c>
    </row>
    <row r="82" spans="1:10" x14ac:dyDescent="0.45">
      <c r="A82" s="3" t="s">
        <v>3</v>
      </c>
      <c r="B82" s="3" t="s">
        <v>170</v>
      </c>
      <c r="C82" s="7" t="s">
        <v>171</v>
      </c>
      <c r="D82" s="7" t="s">
        <v>3</v>
      </c>
      <c r="E82" s="5">
        <v>60434</v>
      </c>
      <c r="F82" s="5">
        <v>78519</v>
      </c>
      <c r="G82" s="5">
        <v>97015</v>
      </c>
      <c r="H82" s="5">
        <v>120111</v>
      </c>
      <c r="I82" s="5">
        <v>141390</v>
      </c>
      <c r="J82" s="5">
        <v>177073</v>
      </c>
    </row>
    <row r="83" spans="1:10" x14ac:dyDescent="0.45">
      <c r="A83" s="3" t="s">
        <v>3</v>
      </c>
      <c r="B83" s="3" t="s">
        <v>172</v>
      </c>
      <c r="C83" s="7" t="s">
        <v>173</v>
      </c>
      <c r="D83" s="7" t="s">
        <v>3</v>
      </c>
      <c r="E83" s="5">
        <v>150667</v>
      </c>
      <c r="F83" s="5">
        <v>216363</v>
      </c>
      <c r="G83" s="5">
        <v>252838</v>
      </c>
      <c r="H83" s="5">
        <v>276690</v>
      </c>
      <c r="I83" s="5">
        <v>328806</v>
      </c>
      <c r="J83" s="5">
        <v>443079</v>
      </c>
    </row>
    <row r="84" spans="1:10" x14ac:dyDescent="0.45">
      <c r="A84" s="3" t="s">
        <v>3</v>
      </c>
      <c r="B84" s="3" t="s">
        <v>174</v>
      </c>
      <c r="C84" s="7" t="s">
        <v>175</v>
      </c>
      <c r="D84" s="7" t="s">
        <v>3</v>
      </c>
      <c r="E84" s="5">
        <v>321195</v>
      </c>
      <c r="F84" s="5">
        <v>420549</v>
      </c>
      <c r="G84" s="5">
        <v>462675</v>
      </c>
      <c r="H84" s="5">
        <v>527854</v>
      </c>
      <c r="I84" s="5">
        <v>624894</v>
      </c>
      <c r="J84" s="5">
        <v>818042</v>
      </c>
    </row>
    <row r="85" spans="1:10" x14ac:dyDescent="0.45">
      <c r="A85" s="3" t="s">
        <v>3</v>
      </c>
      <c r="B85" s="3" t="s">
        <v>176</v>
      </c>
      <c r="C85" s="7" t="s">
        <v>177</v>
      </c>
      <c r="D85" s="7" t="s">
        <v>3</v>
      </c>
      <c r="E85" s="5">
        <v>72539</v>
      </c>
      <c r="F85" s="5">
        <v>78664</v>
      </c>
      <c r="G85" s="5">
        <v>79600</v>
      </c>
      <c r="H85" s="5">
        <v>84981</v>
      </c>
      <c r="I85" s="5">
        <v>94363</v>
      </c>
      <c r="J85" s="5">
        <v>121909</v>
      </c>
    </row>
    <row r="86" spans="1:10" x14ac:dyDescent="0.45">
      <c r="A86" s="3" t="s">
        <v>3</v>
      </c>
      <c r="B86" s="3" t="s">
        <v>178</v>
      </c>
      <c r="C86" s="7" t="s">
        <v>179</v>
      </c>
      <c r="D86" s="7" t="s">
        <v>3</v>
      </c>
      <c r="E86" s="5">
        <v>725</v>
      </c>
      <c r="F86" s="5">
        <v>1043</v>
      </c>
      <c r="G86" s="5">
        <v>8000</v>
      </c>
      <c r="H86" s="5">
        <v>147</v>
      </c>
      <c r="I86" s="5">
        <v>151</v>
      </c>
      <c r="J86" s="5">
        <v>455</v>
      </c>
    </row>
    <row r="87" spans="1:10" x14ac:dyDescent="0.45">
      <c r="A87" s="3" t="s">
        <v>3</v>
      </c>
      <c r="B87" s="3" t="s">
        <v>180</v>
      </c>
      <c r="C87" s="7" t="s">
        <v>181</v>
      </c>
      <c r="D87" s="7" t="s">
        <v>3</v>
      </c>
      <c r="E87" s="5" t="e">
        <v>#N/A</v>
      </c>
      <c r="F87" s="5" t="e">
        <v>#N/A</v>
      </c>
      <c r="G87" s="5" t="e">
        <v>#N/A</v>
      </c>
      <c r="H87" s="5" t="e">
        <v>#N/A</v>
      </c>
      <c r="I87" s="5" t="e">
        <v>#N/A</v>
      </c>
      <c r="J87" s="5" t="e">
        <v>#N/A</v>
      </c>
    </row>
    <row r="88" spans="1:10" x14ac:dyDescent="0.45">
      <c r="A88" s="3" t="s">
        <v>3</v>
      </c>
      <c r="B88" s="3" t="s">
        <v>182</v>
      </c>
      <c r="C88" s="7" t="s">
        <v>183</v>
      </c>
      <c r="D88" s="7" t="s">
        <v>3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</row>
    <row r="89" spans="1:10" x14ac:dyDescent="0.45">
      <c r="A89" s="3" t="s">
        <v>3</v>
      </c>
      <c r="B89" s="3" t="s">
        <v>184</v>
      </c>
      <c r="C89" s="7" t="s">
        <v>185</v>
      </c>
      <c r="D89" s="7" t="s">
        <v>3</v>
      </c>
      <c r="E89" s="5">
        <v>16226</v>
      </c>
      <c r="F89" s="5">
        <v>16119</v>
      </c>
      <c r="G89" s="5">
        <v>15120</v>
      </c>
      <c r="H89" s="5">
        <v>19414</v>
      </c>
      <c r="I89" s="5">
        <v>17250</v>
      </c>
      <c r="J89" s="5">
        <v>17305</v>
      </c>
    </row>
    <row r="90" spans="1:10" x14ac:dyDescent="0.45">
      <c r="A90" s="3" t="s">
        <v>3</v>
      </c>
      <c r="B90" s="3" t="s">
        <v>186</v>
      </c>
      <c r="C90" s="7" t="s">
        <v>187</v>
      </c>
      <c r="D90" s="7" t="s">
        <v>3</v>
      </c>
      <c r="E90" s="5">
        <v>36895</v>
      </c>
      <c r="F90" s="5">
        <v>46440</v>
      </c>
      <c r="G90" s="5">
        <v>52673</v>
      </c>
      <c r="H90" s="5">
        <v>60375</v>
      </c>
      <c r="I90" s="5">
        <v>67667</v>
      </c>
      <c r="J90" s="5">
        <v>78336</v>
      </c>
    </row>
    <row r="91" spans="1:10" x14ac:dyDescent="0.45">
      <c r="A91" s="3" t="s">
        <v>3</v>
      </c>
      <c r="B91" s="3" t="s">
        <v>188</v>
      </c>
      <c r="C91" s="7" t="s">
        <v>189</v>
      </c>
      <c r="D91" s="7" t="s">
        <v>3</v>
      </c>
      <c r="E91" s="5">
        <v>126385</v>
      </c>
      <c r="F91" s="5">
        <v>142266</v>
      </c>
      <c r="G91" s="5">
        <v>155393</v>
      </c>
      <c r="H91" s="5">
        <v>164917</v>
      </c>
      <c r="I91" s="5">
        <v>179431</v>
      </c>
      <c r="J91" s="5">
        <v>218005</v>
      </c>
    </row>
    <row r="92" spans="1:10" x14ac:dyDescent="0.45">
      <c r="A92" s="3" t="s">
        <v>3</v>
      </c>
      <c r="B92" s="3" t="s">
        <v>190</v>
      </c>
      <c r="C92" s="7" t="s">
        <v>191</v>
      </c>
      <c r="D92" s="7" t="s">
        <v>3</v>
      </c>
      <c r="E92" s="5">
        <v>87789</v>
      </c>
      <c r="F92" s="5">
        <v>122595</v>
      </c>
      <c r="G92" s="5">
        <v>146818</v>
      </c>
      <c r="H92" s="5">
        <v>142211</v>
      </c>
      <c r="I92" s="5">
        <v>138000</v>
      </c>
      <c r="J92" s="5">
        <v>160787</v>
      </c>
    </row>
    <row r="93" spans="1:10" x14ac:dyDescent="0.45">
      <c r="A93" s="3" t="s">
        <v>3</v>
      </c>
      <c r="B93" s="3" t="s">
        <v>192</v>
      </c>
      <c r="C93" s="7" t="s">
        <v>193</v>
      </c>
      <c r="D93" s="7" t="s">
        <v>3</v>
      </c>
      <c r="E93" s="5">
        <v>13617</v>
      </c>
      <c r="F93" s="5">
        <v>17443</v>
      </c>
      <c r="G93" s="5">
        <v>14421</v>
      </c>
      <c r="H93" s="5">
        <v>18851</v>
      </c>
      <c r="I93" s="5">
        <v>21493</v>
      </c>
      <c r="J93" s="5">
        <v>28185</v>
      </c>
    </row>
    <row r="94" spans="1:10" x14ac:dyDescent="0.45">
      <c r="A94" s="3" t="s">
        <v>3</v>
      </c>
      <c r="B94" s="3" t="s">
        <v>194</v>
      </c>
      <c r="C94" s="7" t="s">
        <v>195</v>
      </c>
      <c r="D94" s="7" t="s">
        <v>3</v>
      </c>
      <c r="E94" s="5">
        <v>227791</v>
      </c>
      <c r="F94" s="5">
        <v>282304</v>
      </c>
      <c r="G94" s="5">
        <v>316632</v>
      </c>
      <c r="H94" s="5">
        <v>325979</v>
      </c>
      <c r="I94" s="5">
        <v>338924</v>
      </c>
      <c r="J94" s="5">
        <v>406977</v>
      </c>
    </row>
    <row r="95" spans="1:10" x14ac:dyDescent="0.45">
      <c r="A95" s="3" t="s">
        <v>3</v>
      </c>
      <c r="B95" s="3" t="s">
        <v>196</v>
      </c>
      <c r="C95" s="7" t="s">
        <v>197</v>
      </c>
      <c r="D95" s="7" t="s">
        <v>3</v>
      </c>
      <c r="E95" s="5">
        <v>0</v>
      </c>
      <c r="F95" s="5">
        <v>0</v>
      </c>
      <c r="G95" s="5">
        <v>0</v>
      </c>
      <c r="H95" s="5">
        <v>0</v>
      </c>
      <c r="I95" s="5">
        <v>0</v>
      </c>
      <c r="J95" s="5">
        <v>0</v>
      </c>
    </row>
    <row r="96" spans="1:10" x14ac:dyDescent="0.45">
      <c r="A96" s="3" t="s">
        <v>3</v>
      </c>
      <c r="B96" s="3" t="s">
        <v>198</v>
      </c>
      <c r="C96" s="7" t="s">
        <v>199</v>
      </c>
      <c r="D96" s="7" t="s">
        <v>3</v>
      </c>
      <c r="E96" s="5">
        <v>5</v>
      </c>
      <c r="F96" s="5">
        <v>5</v>
      </c>
      <c r="G96" s="5">
        <v>108</v>
      </c>
      <c r="H96" s="5">
        <v>109</v>
      </c>
      <c r="I96" s="5">
        <v>111</v>
      </c>
      <c r="J96" s="5">
        <v>112</v>
      </c>
    </row>
    <row r="97" spans="1:10" x14ac:dyDescent="0.45">
      <c r="A97" s="3" t="s">
        <v>3</v>
      </c>
      <c r="B97" s="3" t="s">
        <v>200</v>
      </c>
      <c r="C97" s="7" t="s">
        <v>201</v>
      </c>
      <c r="D97" s="7" t="s">
        <v>3</v>
      </c>
      <c r="E97" s="5">
        <v>42865</v>
      </c>
      <c r="F97" s="5">
        <v>55538</v>
      </c>
      <c r="G97" s="5">
        <v>75066</v>
      </c>
      <c r="H97" s="5">
        <v>99025</v>
      </c>
      <c r="I97" s="5">
        <v>120864</v>
      </c>
      <c r="J97" s="5">
        <v>140024</v>
      </c>
    </row>
    <row r="98" spans="1:10" x14ac:dyDescent="0.45">
      <c r="A98" s="3" t="s">
        <v>3</v>
      </c>
      <c r="B98" s="3" t="s">
        <v>202</v>
      </c>
      <c r="C98" s="7" t="s">
        <v>203</v>
      </c>
      <c r="D98" s="7" t="s">
        <v>3</v>
      </c>
      <c r="E98" s="5">
        <v>52371</v>
      </c>
      <c r="F98" s="5">
        <v>84539</v>
      </c>
      <c r="G98" s="5">
        <v>78706</v>
      </c>
      <c r="H98" s="5">
        <v>110578</v>
      </c>
      <c r="I98" s="5">
        <v>172832</v>
      </c>
      <c r="J98" s="5">
        <v>278766</v>
      </c>
    </row>
    <row r="99" spans="1:10" x14ac:dyDescent="0.45">
      <c r="A99" s="3" t="s">
        <v>3</v>
      </c>
      <c r="B99" s="3" t="s">
        <v>204</v>
      </c>
      <c r="C99" s="7" t="s">
        <v>205</v>
      </c>
      <c r="D99" s="7" t="s">
        <v>3</v>
      </c>
      <c r="E99" s="5">
        <v>1837</v>
      </c>
      <c r="F99" s="5">
        <v>1837</v>
      </c>
      <c r="G99" s="5">
        <v>7837</v>
      </c>
      <c r="H99" s="5">
        <v>7837</v>
      </c>
      <c r="I99" s="5">
        <v>7837</v>
      </c>
      <c r="J99" s="5">
        <v>7837</v>
      </c>
    </row>
    <row r="100" spans="1:10" x14ac:dyDescent="0.45">
      <c r="A100" s="3" t="s">
        <v>3</v>
      </c>
      <c r="B100" s="3" t="s">
        <v>206</v>
      </c>
      <c r="C100" s="7" t="s">
        <v>207</v>
      </c>
      <c r="D100" s="7" t="s">
        <v>3</v>
      </c>
      <c r="E100" s="5">
        <v>93404</v>
      </c>
      <c r="F100" s="5">
        <v>138245</v>
      </c>
      <c r="G100" s="5">
        <v>146043</v>
      </c>
      <c r="H100" s="5">
        <v>201875</v>
      </c>
      <c r="I100" s="5">
        <v>285970</v>
      </c>
      <c r="J100" s="5">
        <v>411065</v>
      </c>
    </row>
    <row r="101" spans="1:10" x14ac:dyDescent="0.45">
      <c r="A101" s="3" t="s">
        <v>3</v>
      </c>
      <c r="B101" s="3" t="s">
        <v>208</v>
      </c>
      <c r="C101" s="7" t="s">
        <v>209</v>
      </c>
      <c r="D101" s="7" t="s">
        <v>3</v>
      </c>
      <c r="E101" s="5">
        <v>386064</v>
      </c>
      <c r="F101" s="5">
        <v>469822</v>
      </c>
      <c r="G101" s="5">
        <v>513983</v>
      </c>
      <c r="H101" s="5">
        <v>574785</v>
      </c>
      <c r="I101" s="5">
        <v>637959</v>
      </c>
      <c r="J101" s="5">
        <v>716924</v>
      </c>
    </row>
    <row r="102" spans="1:10" x14ac:dyDescent="0.45">
      <c r="A102" s="3" t="s">
        <v>3</v>
      </c>
      <c r="B102" s="3" t="s">
        <v>210</v>
      </c>
      <c r="C102" s="7" t="s">
        <v>211</v>
      </c>
      <c r="D102" s="7" t="s">
        <v>3</v>
      </c>
      <c r="E102" s="5">
        <v>217068</v>
      </c>
      <c r="F102" s="5">
        <v>249435</v>
      </c>
      <c r="G102" s="5">
        <v>263907</v>
      </c>
      <c r="H102" s="5">
        <v>274514</v>
      </c>
      <c r="I102" s="5">
        <v>294221</v>
      </c>
      <c r="J102" s="5">
        <v>314554</v>
      </c>
    </row>
    <row r="103" spans="1:10" x14ac:dyDescent="0.45">
      <c r="A103" s="3" t="s">
        <v>3</v>
      </c>
      <c r="B103" s="3" t="s">
        <v>212</v>
      </c>
      <c r="C103" s="7" t="s">
        <v>213</v>
      </c>
      <c r="D103" s="7" t="s">
        <v>3</v>
      </c>
      <c r="E103" s="5">
        <f t="shared" ref="E103:J103" si="51">IF(ISERROR(E101-E102),#N/A,E101-E102)</f>
        <v>168996</v>
      </c>
      <c r="F103" s="5">
        <f t="shared" si="51"/>
        <v>220387</v>
      </c>
      <c r="G103" s="5">
        <f t="shared" si="51"/>
        <v>250076</v>
      </c>
      <c r="H103" s="5">
        <f t="shared" si="51"/>
        <v>300271</v>
      </c>
      <c r="I103" s="5">
        <f t="shared" si="51"/>
        <v>343738</v>
      </c>
      <c r="J103" s="5">
        <f t="shared" si="51"/>
        <v>402370</v>
      </c>
    </row>
    <row r="104" spans="1:10" x14ac:dyDescent="0.45">
      <c r="A104" s="3" t="s">
        <v>3</v>
      </c>
      <c r="B104" s="3" t="s">
        <v>214</v>
      </c>
      <c r="C104" s="7" t="s">
        <v>215</v>
      </c>
      <c r="D104" s="7" t="s">
        <v>3</v>
      </c>
      <c r="E104" s="5">
        <v>129933</v>
      </c>
      <c r="F104" s="5">
        <v>172537</v>
      </c>
      <c r="G104" s="5">
        <v>211641</v>
      </c>
      <c r="H104" s="5">
        <v>232427</v>
      </c>
      <c r="I104" s="5">
        <v>242315</v>
      </c>
      <c r="J104" s="5">
        <v>273196</v>
      </c>
    </row>
    <row r="105" spans="1:10" x14ac:dyDescent="0.45">
      <c r="A105" s="3" t="s">
        <v>3</v>
      </c>
      <c r="B105" s="3" t="s">
        <v>216</v>
      </c>
      <c r="C105" s="7" t="s">
        <v>217</v>
      </c>
      <c r="D105" s="7" t="s">
        <v>3</v>
      </c>
      <c r="E105" s="5">
        <v>39063</v>
      </c>
      <c r="F105" s="5">
        <v>47850</v>
      </c>
      <c r="G105" s="5">
        <v>38435</v>
      </c>
      <c r="H105" s="5">
        <v>67844</v>
      </c>
      <c r="I105" s="5">
        <v>101423</v>
      </c>
      <c r="J105" s="5">
        <v>129174</v>
      </c>
    </row>
    <row r="106" spans="1:10" x14ac:dyDescent="0.45">
      <c r="A106" s="3" t="s">
        <v>3</v>
      </c>
      <c r="B106" s="3" t="s">
        <v>218</v>
      </c>
      <c r="C106" s="7" t="s">
        <v>219</v>
      </c>
      <c r="D106" s="7" t="s">
        <v>3</v>
      </c>
      <c r="E106" s="5">
        <v>16748</v>
      </c>
      <c r="F106" s="5">
        <v>23421</v>
      </c>
      <c r="G106" s="5">
        <v>25528</v>
      </c>
      <c r="H106" s="5">
        <v>30931</v>
      </c>
      <c r="I106" s="5">
        <v>31985</v>
      </c>
      <c r="J106" s="5">
        <v>42677</v>
      </c>
    </row>
    <row r="107" spans="1:10" x14ac:dyDescent="0.45">
      <c r="A107" s="3" t="s">
        <v>3</v>
      </c>
      <c r="B107" s="3" t="s">
        <v>220</v>
      </c>
      <c r="C107" s="7" t="s">
        <v>221</v>
      </c>
      <c r="D107" s="7" t="s">
        <v>3</v>
      </c>
      <c r="E107" s="5">
        <v>22315</v>
      </c>
      <c r="F107" s="5">
        <v>24429</v>
      </c>
      <c r="G107" s="5">
        <v>12907</v>
      </c>
      <c r="H107" s="5">
        <v>36913</v>
      </c>
      <c r="I107" s="5">
        <v>69438</v>
      </c>
      <c r="J107" s="5">
        <v>86497</v>
      </c>
    </row>
    <row r="108" spans="1:10" x14ac:dyDescent="0.45">
      <c r="A108" s="3" t="s">
        <v>3</v>
      </c>
      <c r="B108" s="3" t="s">
        <v>222</v>
      </c>
      <c r="C108" s="7" t="s">
        <v>223</v>
      </c>
      <c r="D108" s="7" t="s">
        <v>3</v>
      </c>
      <c r="E108" s="5">
        <v>1647</v>
      </c>
      <c r="F108" s="5">
        <v>1809</v>
      </c>
      <c r="G108" s="5">
        <v>2367</v>
      </c>
      <c r="H108" s="5">
        <v>3182</v>
      </c>
      <c r="I108" s="5">
        <v>2406</v>
      </c>
      <c r="J108" s="5">
        <v>2274</v>
      </c>
    </row>
    <row r="109" spans="1:10" x14ac:dyDescent="0.45">
      <c r="A109" s="3" t="s">
        <v>3</v>
      </c>
      <c r="B109" s="3" t="s">
        <v>224</v>
      </c>
      <c r="C109" s="7" t="s">
        <v>225</v>
      </c>
      <c r="D109" s="7" t="s">
        <v>3</v>
      </c>
      <c r="E109" s="5">
        <v>3526</v>
      </c>
      <c r="F109" s="5">
        <v>15535</v>
      </c>
      <c r="G109" s="5">
        <v>-15379</v>
      </c>
      <c r="H109" s="5">
        <v>3814</v>
      </c>
      <c r="I109" s="5">
        <v>2401</v>
      </c>
      <c r="J109" s="5">
        <v>13234</v>
      </c>
    </row>
    <row r="110" spans="1:10" x14ac:dyDescent="0.45">
      <c r="A110" s="3" t="s">
        <v>3</v>
      </c>
      <c r="B110" s="3" t="s">
        <v>226</v>
      </c>
      <c r="C110" s="7" t="s">
        <v>227</v>
      </c>
      <c r="D110" s="7" t="s">
        <v>3</v>
      </c>
      <c r="E110" s="5" t="e">
        <v>#N/A</v>
      </c>
      <c r="F110" s="5" t="e">
        <v>#N/A</v>
      </c>
      <c r="G110" s="5">
        <v>-1100</v>
      </c>
      <c r="H110" s="5">
        <v>0</v>
      </c>
      <c r="I110" s="5">
        <v>-920</v>
      </c>
      <c r="J110" s="5">
        <v>-700</v>
      </c>
    </row>
    <row r="111" spans="1:10" x14ac:dyDescent="0.45">
      <c r="A111" s="3" t="s">
        <v>3</v>
      </c>
      <c r="B111" s="3" t="s">
        <v>228</v>
      </c>
      <c r="C111" s="7" t="s">
        <v>229</v>
      </c>
      <c r="D111" s="7" t="s">
        <v>3</v>
      </c>
      <c r="E111" s="5">
        <v>24194</v>
      </c>
      <c r="F111" s="5">
        <v>38155</v>
      </c>
      <c r="G111" s="5">
        <v>-5939</v>
      </c>
      <c r="H111" s="5">
        <v>37545</v>
      </c>
      <c r="I111" s="5">
        <v>68513</v>
      </c>
      <c r="J111" s="5">
        <v>96757</v>
      </c>
    </row>
    <row r="112" spans="1:10" x14ac:dyDescent="0.45">
      <c r="A112" s="3" t="s">
        <v>3</v>
      </c>
      <c r="B112" s="3" t="s">
        <v>230</v>
      </c>
      <c r="C112" s="7" t="s">
        <v>231</v>
      </c>
      <c r="D112" s="7" t="s">
        <v>3</v>
      </c>
      <c r="E112" s="5">
        <v>2863</v>
      </c>
      <c r="F112" s="5">
        <v>4791</v>
      </c>
      <c r="G112" s="5">
        <v>-3217</v>
      </c>
      <c r="H112" s="5">
        <v>7120</v>
      </c>
      <c r="I112" s="5">
        <v>9265</v>
      </c>
      <c r="J112" s="5">
        <v>19087</v>
      </c>
    </row>
    <row r="113" spans="1:10" x14ac:dyDescent="0.45">
      <c r="A113" s="3" t="s">
        <v>3</v>
      </c>
      <c r="B113" s="3" t="s">
        <v>232</v>
      </c>
      <c r="C113" s="7" t="s">
        <v>233</v>
      </c>
      <c r="D113" s="7" t="s">
        <v>3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</row>
    <row r="114" spans="1:10" x14ac:dyDescent="0.45">
      <c r="A114" s="3" t="s">
        <v>3</v>
      </c>
      <c r="B114" s="3" t="s">
        <v>234</v>
      </c>
      <c r="C114" s="7" t="s">
        <v>235</v>
      </c>
      <c r="D114" s="7" t="s">
        <v>3</v>
      </c>
      <c r="E114" s="5">
        <v>21331</v>
      </c>
      <c r="F114" s="5">
        <v>33364</v>
      </c>
      <c r="G114" s="5">
        <v>-2722</v>
      </c>
      <c r="H114" s="5">
        <v>30425</v>
      </c>
      <c r="I114" s="5">
        <v>59248</v>
      </c>
      <c r="J114" s="5">
        <v>77670</v>
      </c>
    </row>
    <row r="115" spans="1:10" x14ac:dyDescent="0.45">
      <c r="A115" s="3" t="s">
        <v>3</v>
      </c>
      <c r="B115" s="3" t="s">
        <v>236</v>
      </c>
      <c r="C115" s="7" t="s">
        <v>237</v>
      </c>
      <c r="D115" s="7" t="s">
        <v>3</v>
      </c>
      <c r="E115" s="5">
        <v>0</v>
      </c>
      <c r="F115" s="5">
        <v>0</v>
      </c>
      <c r="G115" s="5">
        <v>0</v>
      </c>
      <c r="H115" s="5">
        <v>0</v>
      </c>
      <c r="I115" s="5">
        <v>0</v>
      </c>
      <c r="J115" s="5">
        <v>0</v>
      </c>
    </row>
    <row r="116" spans="1:10" x14ac:dyDescent="0.45">
      <c r="A116" s="3" t="s">
        <v>3</v>
      </c>
      <c r="B116" s="3" t="s">
        <v>238</v>
      </c>
      <c r="C116" s="7" t="s">
        <v>239</v>
      </c>
      <c r="D116" s="7" t="s">
        <v>3</v>
      </c>
      <c r="E116" s="5">
        <v>0</v>
      </c>
      <c r="F116" s="5">
        <v>0</v>
      </c>
      <c r="G116" s="5">
        <v>0</v>
      </c>
      <c r="H116" s="5">
        <v>0</v>
      </c>
      <c r="I116" s="5">
        <v>0</v>
      </c>
      <c r="J116" s="5">
        <v>0</v>
      </c>
    </row>
    <row r="117" spans="1:10" x14ac:dyDescent="0.45">
      <c r="A117" s="3" t="s">
        <v>3</v>
      </c>
      <c r="B117" s="3" t="s">
        <v>240</v>
      </c>
      <c r="C117" s="7" t="s">
        <v>241</v>
      </c>
      <c r="D117" s="7" t="s">
        <v>3</v>
      </c>
      <c r="E117" s="5">
        <v>21331</v>
      </c>
      <c r="F117" s="5">
        <v>33364</v>
      </c>
      <c r="G117" s="5">
        <v>-2722</v>
      </c>
      <c r="H117" s="5">
        <v>30425</v>
      </c>
      <c r="I117" s="5">
        <v>59248</v>
      </c>
      <c r="J117" s="5">
        <v>77670</v>
      </c>
    </row>
    <row r="118" spans="1:10" x14ac:dyDescent="0.45">
      <c r="A118" s="3" t="s">
        <v>3</v>
      </c>
      <c r="B118" s="3" t="s">
        <v>242</v>
      </c>
      <c r="C118" s="7" t="s">
        <v>243</v>
      </c>
      <c r="D118" s="7" t="s">
        <v>3</v>
      </c>
      <c r="E118" s="5">
        <v>0</v>
      </c>
      <c r="F118" s="5">
        <v>0</v>
      </c>
      <c r="G118" s="5">
        <v>0</v>
      </c>
      <c r="H118" s="5">
        <v>0</v>
      </c>
      <c r="I118" s="5">
        <v>0</v>
      </c>
      <c r="J118" s="5">
        <v>0</v>
      </c>
    </row>
    <row r="119" spans="1:10" x14ac:dyDescent="0.45">
      <c r="A119" s="3" t="s">
        <v>3</v>
      </c>
      <c r="B119" s="3" t="s">
        <v>244</v>
      </c>
      <c r="C119" s="7" t="s">
        <v>245</v>
      </c>
      <c r="D119" s="7" t="s">
        <v>3</v>
      </c>
      <c r="E119" s="5">
        <v>2.1320000000000001</v>
      </c>
      <c r="F119" s="5">
        <v>3.298</v>
      </c>
      <c r="G119" s="5">
        <v>-0.27</v>
      </c>
      <c r="H119" s="5">
        <v>2.95</v>
      </c>
      <c r="I119" s="5">
        <v>5.66</v>
      </c>
      <c r="J119" s="5">
        <v>7.29</v>
      </c>
    </row>
    <row r="120" spans="1:10" x14ac:dyDescent="0.45">
      <c r="A120" s="3" t="s">
        <v>3</v>
      </c>
      <c r="B120" s="3" t="s">
        <v>246</v>
      </c>
      <c r="C120" s="7" t="s">
        <v>247</v>
      </c>
      <c r="D120" s="7" t="s">
        <v>3</v>
      </c>
      <c r="E120" s="5">
        <v>2.1320000000000001</v>
      </c>
      <c r="F120" s="5">
        <v>3.298</v>
      </c>
      <c r="G120" s="5">
        <v>-0.27</v>
      </c>
      <c r="H120" s="5">
        <v>2.95</v>
      </c>
      <c r="I120" s="5">
        <v>5.66</v>
      </c>
      <c r="J120" s="5">
        <v>7.29</v>
      </c>
    </row>
    <row r="121" spans="1:10" x14ac:dyDescent="0.45">
      <c r="A121" s="3" t="s">
        <v>3</v>
      </c>
      <c r="B121" s="3" t="s">
        <v>248</v>
      </c>
      <c r="C121" s="7" t="s">
        <v>249</v>
      </c>
      <c r="D121" s="7" t="s">
        <v>3</v>
      </c>
      <c r="E121" s="5">
        <v>2.0914999999999999</v>
      </c>
      <c r="F121" s="5">
        <v>3.2404999999999999</v>
      </c>
      <c r="G121" s="5">
        <v>-0.27</v>
      </c>
      <c r="H121" s="5">
        <v>2.9</v>
      </c>
      <c r="I121" s="5">
        <v>5.53</v>
      </c>
      <c r="J121" s="5">
        <v>7.17</v>
      </c>
    </row>
    <row r="122" spans="1:10" x14ac:dyDescent="0.45">
      <c r="A122" s="3" t="s">
        <v>3</v>
      </c>
      <c r="B122" s="3" t="s">
        <v>250</v>
      </c>
      <c r="C122" s="7" t="s">
        <v>251</v>
      </c>
      <c r="D122" s="7" t="s">
        <v>3</v>
      </c>
      <c r="E122" s="5">
        <v>2.0914999999999999</v>
      </c>
      <c r="F122" s="5">
        <v>3.2404999999999999</v>
      </c>
      <c r="G122" s="5">
        <v>-0.27</v>
      </c>
      <c r="H122" s="5">
        <v>2.9</v>
      </c>
      <c r="I122" s="5">
        <v>5.53</v>
      </c>
      <c r="J122" s="5">
        <v>7.17</v>
      </c>
    </row>
    <row r="123" spans="1:10" x14ac:dyDescent="0.45">
      <c r="A123" s="3" t="s">
        <v>3</v>
      </c>
      <c r="B123" s="3" t="s">
        <v>252</v>
      </c>
      <c r="C123" s="7" t="s">
        <v>253</v>
      </c>
      <c r="D123" s="7" t="s">
        <v>3</v>
      </c>
      <c r="E123" s="5">
        <v>10000</v>
      </c>
      <c r="F123" s="5">
        <v>10120</v>
      </c>
      <c r="G123" s="5">
        <v>10189</v>
      </c>
      <c r="H123" s="5">
        <v>10304</v>
      </c>
      <c r="I123" s="5">
        <v>10473</v>
      </c>
      <c r="J123" s="5">
        <v>10656</v>
      </c>
    </row>
    <row r="124" spans="1:10" x14ac:dyDescent="0.45">
      <c r="A124" s="3" t="s">
        <v>3</v>
      </c>
      <c r="B124" s="3" t="s">
        <v>254</v>
      </c>
      <c r="C124" s="7" t="s">
        <v>255</v>
      </c>
      <c r="D124" s="7" t="s">
        <v>3</v>
      </c>
      <c r="E124" s="5">
        <v>10200</v>
      </c>
      <c r="F124" s="5">
        <v>10300</v>
      </c>
      <c r="G124" s="5">
        <v>10189</v>
      </c>
      <c r="H124" s="5">
        <v>10492</v>
      </c>
      <c r="I124" s="5">
        <v>10721</v>
      </c>
      <c r="J124" s="5">
        <v>10827</v>
      </c>
    </row>
    <row r="125" spans="1:10" x14ac:dyDescent="0.45">
      <c r="A125" s="3" t="s">
        <v>3</v>
      </c>
      <c r="B125" s="3" t="s">
        <v>256</v>
      </c>
      <c r="C125" s="7" t="s">
        <v>257</v>
      </c>
      <c r="D125" s="7" t="s">
        <v>3</v>
      </c>
      <c r="E125" s="5">
        <v>10060</v>
      </c>
      <c r="F125" s="5">
        <v>10180</v>
      </c>
      <c r="G125" s="5">
        <v>10242</v>
      </c>
      <c r="H125" s="5">
        <v>10383</v>
      </c>
      <c r="I125" s="5">
        <v>10593</v>
      </c>
      <c r="J125" s="5">
        <v>10731</v>
      </c>
    </row>
    <row r="126" spans="1:10" x14ac:dyDescent="0.45">
      <c r="A126" s="3" t="s">
        <v>3</v>
      </c>
      <c r="B126" s="3" t="s">
        <v>258</v>
      </c>
      <c r="C126" s="7" t="s">
        <v>259</v>
      </c>
      <c r="D126" s="7" t="s">
        <v>3</v>
      </c>
      <c r="E126" s="5">
        <v>1</v>
      </c>
      <c r="F126" s="5">
        <v>1</v>
      </c>
      <c r="G126" s="5">
        <v>1</v>
      </c>
      <c r="H126" s="5">
        <v>1</v>
      </c>
      <c r="I126" s="5">
        <v>1</v>
      </c>
      <c r="J126" s="5">
        <v>1</v>
      </c>
    </row>
    <row r="127" spans="1:10" x14ac:dyDescent="0.45">
      <c r="A127" s="3" t="s">
        <v>3</v>
      </c>
      <c r="B127" s="3" t="s">
        <v>260</v>
      </c>
      <c r="C127" s="7" t="s">
        <v>261</v>
      </c>
      <c r="D127" s="7" t="s">
        <v>3</v>
      </c>
      <c r="E127" s="5">
        <v>66064</v>
      </c>
      <c r="F127" s="5">
        <v>46327</v>
      </c>
      <c r="G127" s="5">
        <v>46752</v>
      </c>
      <c r="H127" s="5">
        <v>84946</v>
      </c>
      <c r="I127" s="5">
        <v>115877</v>
      </c>
      <c r="J127" s="5">
        <v>139514</v>
      </c>
    </row>
    <row r="128" spans="1:10" x14ac:dyDescent="0.45">
      <c r="A128" s="3" t="s">
        <v>3</v>
      </c>
      <c r="B128" s="3" t="s">
        <v>262</v>
      </c>
      <c r="C128" s="7" t="s">
        <v>263</v>
      </c>
      <c r="D128" s="7" t="s">
        <v>3</v>
      </c>
      <c r="E128" s="5" t="e">
        <v>#N/A</v>
      </c>
      <c r="F128" s="5" t="e">
        <v>#N/A</v>
      </c>
      <c r="G128" s="5" t="e">
        <v>#N/A</v>
      </c>
      <c r="H128" s="5" t="e">
        <v>#N/A</v>
      </c>
      <c r="I128" s="5" t="e">
        <v>#N/A</v>
      </c>
      <c r="J128" s="5" t="e">
        <v>#N/A</v>
      </c>
    </row>
    <row r="129" spans="1:10" x14ac:dyDescent="0.45">
      <c r="A129" s="3" t="s">
        <v>3</v>
      </c>
      <c r="B129" s="3" t="s">
        <v>264</v>
      </c>
      <c r="C129" s="7" t="s">
        <v>265</v>
      </c>
      <c r="D129" s="7" t="s">
        <v>3</v>
      </c>
      <c r="E129" s="5" t="e">
        <v>#N/A</v>
      </c>
      <c r="F129" s="5" t="e">
        <v>#N/A</v>
      </c>
      <c r="G129" s="5" t="e">
        <v>#N/A</v>
      </c>
      <c r="H129" s="5" t="e">
        <v>#N/A</v>
      </c>
      <c r="I129" s="5" t="e">
        <v>#N/A</v>
      </c>
      <c r="J129" s="5" t="e">
        <v>#N/A</v>
      </c>
    </row>
    <row r="130" spans="1:10" x14ac:dyDescent="0.45">
      <c r="A130" s="3" t="s">
        <v>3</v>
      </c>
      <c r="B130" s="3" t="s">
        <v>266</v>
      </c>
      <c r="C130" s="7" t="s">
        <v>267</v>
      </c>
      <c r="D130" s="7" t="s">
        <v>3</v>
      </c>
      <c r="E130" s="5">
        <v>40140</v>
      </c>
      <c r="F130" s="5">
        <v>61053</v>
      </c>
      <c r="G130" s="5">
        <v>63645</v>
      </c>
      <c r="H130" s="5">
        <v>52729</v>
      </c>
      <c r="I130" s="5">
        <v>82999</v>
      </c>
      <c r="J130" s="5">
        <v>131819</v>
      </c>
    </row>
    <row r="131" spans="1:10" x14ac:dyDescent="0.45">
      <c r="A131" s="3" t="s">
        <v>3</v>
      </c>
      <c r="B131" s="3" t="s">
        <v>268</v>
      </c>
      <c r="C131" s="7" t="s">
        <v>269</v>
      </c>
      <c r="D131" s="7" t="s">
        <v>3</v>
      </c>
      <c r="E131" s="5" t="e">
        <v>#N/A</v>
      </c>
      <c r="F131" s="5" t="e">
        <v>#N/A</v>
      </c>
      <c r="G131" s="5" t="e">
        <v>#N/A</v>
      </c>
      <c r="H131" s="5" t="e">
        <v>#N/A</v>
      </c>
      <c r="I131" s="5" t="e">
        <v>#N/A</v>
      </c>
      <c r="J131" s="5" t="e">
        <v>#N/A</v>
      </c>
    </row>
    <row r="132" spans="1:10" x14ac:dyDescent="0.45">
      <c r="A132" s="3" t="s">
        <v>3</v>
      </c>
      <c r="B132" s="3" t="s">
        <v>270</v>
      </c>
      <c r="C132" s="7" t="s">
        <v>271</v>
      </c>
      <c r="D132" s="7" t="s">
        <v>3</v>
      </c>
      <c r="E132" s="5">
        <v>0</v>
      </c>
      <c r="F132" s="5">
        <v>0</v>
      </c>
      <c r="G132" s="5">
        <v>0</v>
      </c>
      <c r="H132" s="5">
        <v>0</v>
      </c>
      <c r="I132" s="5">
        <v>0</v>
      </c>
      <c r="J132" s="5">
        <v>0</v>
      </c>
    </row>
    <row r="133" spans="1:10" x14ac:dyDescent="0.45">
      <c r="A133" s="3" t="s">
        <v>3</v>
      </c>
      <c r="B133" s="3" t="s">
        <v>272</v>
      </c>
      <c r="C133" s="7" t="s">
        <v>273</v>
      </c>
      <c r="D133" s="7" t="s">
        <v>3</v>
      </c>
      <c r="E133" s="5">
        <v>0</v>
      </c>
      <c r="F133" s="5">
        <v>0</v>
      </c>
      <c r="G133" s="5">
        <v>0</v>
      </c>
      <c r="H133" s="5">
        <v>0</v>
      </c>
      <c r="I133" s="5">
        <v>0</v>
      </c>
      <c r="J133" s="5">
        <v>0</v>
      </c>
    </row>
    <row r="134" spans="1:10" x14ac:dyDescent="0.45">
      <c r="A134" s="3" t="s">
        <v>3</v>
      </c>
      <c r="B134" s="3" t="s">
        <v>274</v>
      </c>
      <c r="C134" s="7" t="s">
        <v>275</v>
      </c>
      <c r="D134" s="7" t="s">
        <v>3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</row>
    <row r="135" spans="1:10" x14ac:dyDescent="0.45">
      <c r="A135" s="3" t="s">
        <v>3</v>
      </c>
      <c r="B135" s="3" t="s">
        <v>276</v>
      </c>
      <c r="C135" s="7" t="s">
        <v>277</v>
      </c>
      <c r="D135" s="7" t="s">
        <v>3</v>
      </c>
      <c r="E135" s="5">
        <v>0</v>
      </c>
      <c r="F135" s="5">
        <v>0</v>
      </c>
      <c r="G135" s="5">
        <v>0</v>
      </c>
      <c r="H135" s="5">
        <v>0</v>
      </c>
      <c r="I135" s="5">
        <v>0</v>
      </c>
      <c r="J135" s="5">
        <v>0</v>
      </c>
    </row>
    <row r="136" spans="1:10" x14ac:dyDescent="0.45">
      <c r="A136" s="3" t="s">
        <v>3</v>
      </c>
      <c r="B136" s="3" t="s">
        <v>278</v>
      </c>
      <c r="C136" s="7" t="s">
        <v>279</v>
      </c>
      <c r="D136" s="7" t="s">
        <v>3</v>
      </c>
      <c r="E136" s="5">
        <v>162.84649999999999</v>
      </c>
      <c r="F136" s="5">
        <v>166.71700000000001</v>
      </c>
      <c r="G136" s="5">
        <v>84</v>
      </c>
      <c r="H136" s="5">
        <v>151.94</v>
      </c>
      <c r="I136" s="5">
        <v>219.39</v>
      </c>
      <c r="J136" s="5">
        <v>230.82</v>
      </c>
    </row>
    <row r="137" spans="1:10" x14ac:dyDescent="0.45">
      <c r="A137" s="3" t="s">
        <v>3</v>
      </c>
      <c r="B137" s="3" t="s">
        <v>280</v>
      </c>
      <c r="C137" s="7" t="s">
        <v>281</v>
      </c>
      <c r="D137" s="7" t="s">
        <v>3</v>
      </c>
      <c r="E137" s="5">
        <v>162.84649999999999</v>
      </c>
      <c r="F137" s="5">
        <v>166.71700000000001</v>
      </c>
      <c r="G137" s="5">
        <v>84</v>
      </c>
      <c r="H137" s="5">
        <v>151.94</v>
      </c>
      <c r="I137" s="5">
        <v>219.39</v>
      </c>
      <c r="J137" s="5">
        <v>230.82</v>
      </c>
    </row>
    <row r="138" spans="1:10" x14ac:dyDescent="0.45">
      <c r="A138" s="3" t="s">
        <v>3</v>
      </c>
      <c r="B138" s="3" t="s">
        <v>282</v>
      </c>
      <c r="C138" s="7" t="s">
        <v>283</v>
      </c>
      <c r="D138" s="7" t="s">
        <v>3</v>
      </c>
      <c r="E138" s="5">
        <v>1100</v>
      </c>
      <c r="F138" s="5">
        <v>1100</v>
      </c>
      <c r="G138" s="5">
        <v>1400</v>
      </c>
      <c r="H138" s="5">
        <v>1700</v>
      </c>
      <c r="I138" s="5">
        <v>2000</v>
      </c>
      <c r="J138" s="5">
        <v>2400</v>
      </c>
    </row>
    <row r="139" spans="1:10" x14ac:dyDescent="0.45">
      <c r="A139" s="3" t="s">
        <v>3</v>
      </c>
      <c r="B139" s="3" t="s">
        <v>284</v>
      </c>
      <c r="C139" s="7" t="s">
        <v>285</v>
      </c>
      <c r="D139" s="7" t="s">
        <v>3</v>
      </c>
      <c r="E139" s="5">
        <v>10900</v>
      </c>
      <c r="F139" s="5">
        <v>16900</v>
      </c>
      <c r="G139" s="5">
        <v>20600</v>
      </c>
      <c r="H139" s="5">
        <v>20300</v>
      </c>
      <c r="I139" s="5">
        <v>21400</v>
      </c>
      <c r="J139" s="5">
        <v>23500</v>
      </c>
    </row>
    <row r="140" spans="1:10" x14ac:dyDescent="0.45">
      <c r="A140" s="3" t="s">
        <v>3</v>
      </c>
      <c r="B140" s="3" t="s">
        <v>286</v>
      </c>
      <c r="C140" s="7" t="s">
        <v>287</v>
      </c>
      <c r="D140" s="7" t="s">
        <v>3</v>
      </c>
      <c r="E140" s="5">
        <v>42740</v>
      </c>
      <c r="F140" s="5">
        <v>56052</v>
      </c>
      <c r="G140" s="5">
        <v>73213</v>
      </c>
      <c r="H140" s="5">
        <v>85622</v>
      </c>
      <c r="I140" s="5">
        <v>88544</v>
      </c>
      <c r="J140" s="5">
        <v>108521</v>
      </c>
    </row>
    <row r="141" spans="1:10" x14ac:dyDescent="0.45">
      <c r="A141" s="3" t="s">
        <v>3</v>
      </c>
      <c r="B141" s="3" t="s">
        <v>288</v>
      </c>
      <c r="C141" s="7" t="s">
        <v>289</v>
      </c>
      <c r="D141" s="7" t="s">
        <v>3</v>
      </c>
      <c r="E141" s="5">
        <f t="shared" ref="E141:J141" si="52">IF(OR(E111&lt;=0,E112&lt;=0),0,IF(E112/E111&gt;=0.999,#N/A,E112/E111))</f>
        <v>0.11833512441101099</v>
      </c>
      <c r="F141" s="5">
        <f t="shared" si="52"/>
        <v>0.12556676713405845</v>
      </c>
      <c r="G141" s="5">
        <f t="shared" si="52"/>
        <v>0</v>
      </c>
      <c r="H141" s="5">
        <f t="shared" si="52"/>
        <v>0.1896390997469703</v>
      </c>
      <c r="I141" s="5">
        <f t="shared" si="52"/>
        <v>0.13522981040094581</v>
      </c>
      <c r="J141" s="5">
        <f t="shared" si="52"/>
        <v>0.19726738117138812</v>
      </c>
    </row>
    <row r="142" spans="1:10" x14ac:dyDescent="0.45">
      <c r="A142" s="3" t="s">
        <v>3</v>
      </c>
      <c r="B142" s="3" t="s">
        <v>290</v>
      </c>
      <c r="C142" s="7" t="s">
        <v>291</v>
      </c>
      <c r="D142" s="7" t="s">
        <v>3</v>
      </c>
      <c r="E142" s="5">
        <f t="shared" ref="E142:J142" si="53">IF(E126=1,E127,E128-E129)</f>
        <v>66064</v>
      </c>
      <c r="F142" s="5">
        <f t="shared" si="53"/>
        <v>46327</v>
      </c>
      <c r="G142" s="5">
        <f t="shared" si="53"/>
        <v>46752</v>
      </c>
      <c r="H142" s="5">
        <f t="shared" si="53"/>
        <v>84946</v>
      </c>
      <c r="I142" s="5">
        <f t="shared" si="53"/>
        <v>115877</v>
      </c>
      <c r="J142" s="5">
        <f t="shared" si="53"/>
        <v>139514</v>
      </c>
    </row>
    <row r="143" spans="1:10" x14ac:dyDescent="0.45">
      <c r="A143" s="3" t="s">
        <v>3</v>
      </c>
      <c r="B143" s="3" t="s">
        <v>292</v>
      </c>
      <c r="C143" s="7" t="s">
        <v>293</v>
      </c>
      <c r="D143" s="7" t="s">
        <v>3</v>
      </c>
      <c r="E143" s="5" t="e">
        <f t="shared" ref="E143:J143" si="54">IF(ISERROR(E142+E131-E130+((1-E141)*E108)),#N/A,E142+E131-E130+((1-E141)*E108))</f>
        <v>#N/A</v>
      </c>
      <c r="F143" s="5" t="e">
        <f t="shared" si="54"/>
        <v>#N/A</v>
      </c>
      <c r="G143" s="5" t="e">
        <f t="shared" si="54"/>
        <v>#N/A</v>
      </c>
      <c r="H143" s="5" t="e">
        <f t="shared" si="54"/>
        <v>#N/A</v>
      </c>
      <c r="I143" s="5" t="e">
        <f t="shared" si="54"/>
        <v>#N/A</v>
      </c>
      <c r="J143" s="5" t="e">
        <f t="shared" si="54"/>
        <v>#N/A</v>
      </c>
    </row>
    <row r="144" spans="1:10" x14ac:dyDescent="0.45">
      <c r="A144" s="3" t="s">
        <v>3</v>
      </c>
      <c r="B144" s="3" t="s">
        <v>294</v>
      </c>
      <c r="C144" s="7" t="s">
        <v>295</v>
      </c>
      <c r="D144" s="7" t="s">
        <v>3</v>
      </c>
      <c r="E144" s="5" t="e">
        <f t="shared" ref="E144:J144" si="55">IF(ISERROR(E143-E95+D95-E92+D92-E89+D89-E86+D86),#N/A,E143-E95+D95-E92+D92-E89+D89-E86+D86)</f>
        <v>#N/A</v>
      </c>
      <c r="F144" s="5" t="e">
        <f t="shared" si="55"/>
        <v>#N/A</v>
      </c>
      <c r="G144" s="5" t="e">
        <f t="shared" si="55"/>
        <v>#N/A</v>
      </c>
      <c r="H144" s="5" t="e">
        <f t="shared" si="55"/>
        <v>#N/A</v>
      </c>
      <c r="I144" s="5" t="e">
        <f t="shared" si="55"/>
        <v>#N/A</v>
      </c>
      <c r="J144" s="5" t="e">
        <f t="shared" si="55"/>
        <v>#N/A</v>
      </c>
    </row>
    <row r="145" spans="1:10" ht="25.2" x14ac:dyDescent="0.45">
      <c r="A145" s="7" t="s">
        <v>296</v>
      </c>
      <c r="B145" s="7" t="s">
        <v>297</v>
      </c>
      <c r="C145" s="7" t="s">
        <v>298</v>
      </c>
      <c r="D145" s="7" t="s">
        <v>299</v>
      </c>
      <c r="E145" s="7" t="s">
        <v>299</v>
      </c>
      <c r="F145" s="7" t="s">
        <v>299</v>
      </c>
      <c r="G145" s="7" t="s">
        <v>299</v>
      </c>
      <c r="H145" s="7" t="s">
        <v>299</v>
      </c>
      <c r="I145" s="7" t="s">
        <v>299</v>
      </c>
      <c r="J145" s="7" t="s">
        <v>299</v>
      </c>
    </row>
    <row r="148" spans="1:10" x14ac:dyDescent="0.45">
      <c r="A148" s="3" t="s">
        <v>6</v>
      </c>
      <c r="B148" s="3" t="s">
        <v>7</v>
      </c>
    </row>
    <row r="149" spans="1:10" x14ac:dyDescent="0.45">
      <c r="A149" s="3"/>
      <c r="B149" s="3" t="s">
        <v>300</v>
      </c>
    </row>
    <row r="150" spans="1:10" x14ac:dyDescent="0.45">
      <c r="A150" s="3"/>
      <c r="B150" s="3"/>
      <c r="C150" s="3"/>
    </row>
    <row r="151" spans="1:10" x14ac:dyDescent="0.45">
      <c r="A151" s="3"/>
      <c r="B151" s="3"/>
      <c r="C151" s="3"/>
      <c r="D151" s="5" t="s">
        <v>15</v>
      </c>
      <c r="E151" s="6" t="s">
        <v>16</v>
      </c>
      <c r="F151" s="6" t="s">
        <v>17</v>
      </c>
      <c r="G151" s="6" t="s">
        <v>18</v>
      </c>
      <c r="H151" s="6" t="s">
        <v>19</v>
      </c>
      <c r="I151" s="6" t="s">
        <v>20</v>
      </c>
      <c r="J151" s="6" t="s">
        <v>21</v>
      </c>
    </row>
    <row r="152" spans="1:10" x14ac:dyDescent="0.45">
      <c r="A152" s="3"/>
      <c r="B152" s="3"/>
      <c r="C152" s="7" t="s">
        <v>22</v>
      </c>
      <c r="D152" s="5" t="s">
        <v>23</v>
      </c>
      <c r="E152" s="7" t="s">
        <v>301</v>
      </c>
      <c r="F152" s="7" t="s">
        <v>302</v>
      </c>
      <c r="G152" s="7" t="s">
        <v>303</v>
      </c>
      <c r="H152" s="7" t="s">
        <v>304</v>
      </c>
      <c r="I152" s="7" t="s">
        <v>305</v>
      </c>
      <c r="J152" s="7" t="s">
        <v>306</v>
      </c>
    </row>
    <row r="153" spans="1:10" x14ac:dyDescent="0.45">
      <c r="A153" s="7" t="s">
        <v>30</v>
      </c>
      <c r="B153" s="7" t="s">
        <v>31</v>
      </c>
      <c r="C153" s="7" t="s">
        <v>32</v>
      </c>
      <c r="D153" s="7" t="s">
        <v>33</v>
      </c>
      <c r="E153" s="7" t="s">
        <v>33</v>
      </c>
      <c r="F153" s="7" t="s">
        <v>33</v>
      </c>
      <c r="G153" s="7" t="s">
        <v>33</v>
      </c>
      <c r="H153" s="7" t="s">
        <v>33</v>
      </c>
      <c r="I153" s="7" t="s">
        <v>33</v>
      </c>
      <c r="J153" s="7" t="s">
        <v>33</v>
      </c>
    </row>
    <row r="154" spans="1:10" x14ac:dyDescent="0.45">
      <c r="A154" s="3" t="s">
        <v>6</v>
      </c>
      <c r="B154" s="3" t="s">
        <v>34</v>
      </c>
      <c r="C154" s="7" t="s">
        <v>35</v>
      </c>
      <c r="D154" s="7" t="s">
        <v>36</v>
      </c>
      <c r="E154" s="5">
        <f t="shared" ref="E154:J154" si="56">IF(ISERROR(E221/E246),#N/A,E221/E246)</f>
        <v>4.5372245384157237</v>
      </c>
      <c r="F154" s="5">
        <f t="shared" si="56"/>
        <v>3.5539947322212466</v>
      </c>
      <c r="G154" s="5">
        <f t="shared" si="56"/>
        <v>3.2015156734412678</v>
      </c>
      <c r="H154" s="5">
        <f t="shared" si="56"/>
        <v>3.1010441226002019</v>
      </c>
      <c r="I154" s="5">
        <f t="shared" si="56"/>
        <v>3.4232365145228214</v>
      </c>
      <c r="J154" s="5">
        <f t="shared" si="56"/>
        <v>3.0571527537235883</v>
      </c>
    </row>
    <row r="155" spans="1:10" x14ac:dyDescent="0.45">
      <c r="A155" s="3" t="s">
        <v>6</v>
      </c>
      <c r="B155" s="3" t="s">
        <v>37</v>
      </c>
      <c r="C155" s="7" t="s">
        <v>38</v>
      </c>
      <c r="D155" s="7" t="s">
        <v>36</v>
      </c>
      <c r="E155" s="5">
        <f t="shared" ref="E155:J155" si="57">IF(ISERROR(E222/E246),#N/A,E222/E246)</f>
        <v>1.1643835616438356</v>
      </c>
      <c r="F155" s="5">
        <f t="shared" si="57"/>
        <v>1.0539947322212466</v>
      </c>
      <c r="G155" s="5">
        <f t="shared" si="57"/>
        <v>0.9307612814330003</v>
      </c>
      <c r="H155" s="5">
        <f t="shared" si="57"/>
        <v>1.0616369147861233</v>
      </c>
      <c r="I155" s="5">
        <f t="shared" si="57"/>
        <v>1.3889098453413806</v>
      </c>
      <c r="J155" s="5">
        <f t="shared" si="57"/>
        <v>1.282646345687565</v>
      </c>
    </row>
    <row r="156" spans="1:10" x14ac:dyDescent="0.45">
      <c r="A156" s="3" t="s">
        <v>6</v>
      </c>
      <c r="B156" s="3" t="s">
        <v>39</v>
      </c>
      <c r="C156" s="7" t="s">
        <v>40</v>
      </c>
      <c r="D156" s="7" t="s">
        <v>36</v>
      </c>
      <c r="E156" s="5">
        <f t="shared" ref="E156:J156" si="58">IF(ISERROR((E221-E222)/E246),#N/A,(E221-E222)/E246)</f>
        <v>3.3728409767718879</v>
      </c>
      <c r="F156" s="5">
        <f t="shared" si="58"/>
        <v>2.5</v>
      </c>
      <c r="G156" s="5">
        <f t="shared" si="58"/>
        <v>2.2707543920082673</v>
      </c>
      <c r="H156" s="5">
        <f t="shared" si="58"/>
        <v>2.039407207814079</v>
      </c>
      <c r="I156" s="5">
        <f t="shared" si="58"/>
        <v>2.034326669181441</v>
      </c>
      <c r="J156" s="5">
        <f t="shared" si="58"/>
        <v>1.7745064080360236</v>
      </c>
    </row>
    <row r="157" spans="1:10" x14ac:dyDescent="0.45">
      <c r="A157" s="3" t="s">
        <v>6</v>
      </c>
      <c r="B157" s="3" t="s">
        <v>41</v>
      </c>
      <c r="C157" s="7" t="s">
        <v>42</v>
      </c>
      <c r="D157" s="7" t="s">
        <v>43</v>
      </c>
      <c r="E157" s="5">
        <f t="shared" ref="E157:J157" si="59">IF(ISERROR(E220/E231),#N/A,E220/E231)</f>
        <v>1.2347134476534296</v>
      </c>
      <c r="F157" s="5">
        <f t="shared" si="59"/>
        <v>1.04874242702405</v>
      </c>
      <c r="G157" s="5">
        <f t="shared" si="59"/>
        <v>1.0194662237843266</v>
      </c>
      <c r="H157" s="5">
        <f t="shared" si="59"/>
        <v>1.0917351958244152</v>
      </c>
      <c r="I157" s="5">
        <f t="shared" si="59"/>
        <v>1.0624374553252323</v>
      </c>
      <c r="J157" s="5">
        <f t="shared" si="59"/>
        <v>0.760331914435045</v>
      </c>
    </row>
    <row r="158" spans="1:10" x14ac:dyDescent="0.45">
      <c r="A158" s="3" t="s">
        <v>6</v>
      </c>
      <c r="B158" s="3" t="s">
        <v>44</v>
      </c>
      <c r="C158" s="7" t="s">
        <v>45</v>
      </c>
      <c r="D158" s="7" t="s">
        <v>43</v>
      </c>
      <c r="E158" s="5">
        <f t="shared" ref="E158:J158" si="60">IF(ISERROR(E217/E231),#N/A,E217/E231)</f>
        <v>0.67497743682310474</v>
      </c>
      <c r="F158" s="5">
        <f t="shared" si="60"/>
        <v>0.48361483385349735</v>
      </c>
      <c r="G158" s="5">
        <f t="shared" si="60"/>
        <v>0.4831022362983276</v>
      </c>
      <c r="H158" s="5">
        <f t="shared" si="60"/>
        <v>0.53298787127783409</v>
      </c>
      <c r="I158" s="5">
        <f t="shared" si="60"/>
        <v>0.50150107219442464</v>
      </c>
      <c r="J158" s="5">
        <f t="shared" si="60"/>
        <v>0.25769168597445985</v>
      </c>
    </row>
    <row r="159" spans="1:10" x14ac:dyDescent="0.45">
      <c r="A159" s="3" t="s">
        <v>6</v>
      </c>
      <c r="B159" s="3" t="s">
        <v>46</v>
      </c>
      <c r="C159" s="7" t="s">
        <v>47</v>
      </c>
      <c r="D159" s="7" t="s">
        <v>43</v>
      </c>
      <c r="E159" s="5" t="e">
        <f t="shared" ref="E159:J159" si="61">IF(ISERROR(E241/((E218+D218)/2)),#N/A,E241/((E218+D218)/2))</f>
        <v>#N/A</v>
      </c>
      <c r="F159" s="5">
        <f t="shared" si="61"/>
        <v>2.943228530163315</v>
      </c>
      <c r="G159" s="5">
        <f t="shared" si="61"/>
        <v>3.0596272079633065</v>
      </c>
      <c r="H159" s="5">
        <f t="shared" si="61"/>
        <v>3.1446614642067754</v>
      </c>
      <c r="I159" s="5">
        <f t="shared" si="61"/>
        <v>3.2445738259343293</v>
      </c>
      <c r="J159" s="5">
        <f t="shared" si="61"/>
        <v>3.159716938061178</v>
      </c>
    </row>
    <row r="160" spans="1:10" x14ac:dyDescent="0.45">
      <c r="A160" s="3" t="s">
        <v>6</v>
      </c>
      <c r="B160" s="3" t="s">
        <v>48</v>
      </c>
      <c r="C160" s="7" t="s">
        <v>49</v>
      </c>
      <c r="D160" s="7" t="s">
        <v>43</v>
      </c>
      <c r="E160" s="5" t="e">
        <f t="shared" ref="E160:J160" si="62">IF(ISERROR(360/E159),#N/A,360/E159)</f>
        <v>#N/A</v>
      </c>
      <c r="F160" s="5">
        <f t="shared" si="62"/>
        <v>122.31466102974484</v>
      </c>
      <c r="G160" s="5">
        <f t="shared" si="62"/>
        <v>117.66139321255422</v>
      </c>
      <c r="H160" s="5">
        <f t="shared" si="62"/>
        <v>114.47973147430932</v>
      </c>
      <c r="I160" s="5">
        <f t="shared" si="62"/>
        <v>110.95447948278137</v>
      </c>
      <c r="J160" s="5">
        <f t="shared" si="62"/>
        <v>113.9342564720048</v>
      </c>
    </row>
    <row r="161" spans="1:10" x14ac:dyDescent="0.45">
      <c r="A161" s="3" t="s">
        <v>6</v>
      </c>
      <c r="B161" s="3" t="s">
        <v>50</v>
      </c>
      <c r="C161" s="7" t="s">
        <v>51</v>
      </c>
      <c r="D161" s="7" t="s">
        <v>43</v>
      </c>
      <c r="E161" s="5" t="e">
        <f t="shared" ref="E161:J161" si="63">IF(ISERROR(E278/((E218+D218)/2)),#N/A,E278/((E218+D218)/2))</f>
        <v>#N/A</v>
      </c>
      <c r="F161" s="5" t="e">
        <f t="shared" si="63"/>
        <v>#N/A</v>
      </c>
      <c r="G161" s="5" t="e">
        <f t="shared" si="63"/>
        <v>#N/A</v>
      </c>
      <c r="H161" s="5" t="e">
        <f t="shared" si="63"/>
        <v>#N/A</v>
      </c>
      <c r="I161" s="5" t="e">
        <f t="shared" si="63"/>
        <v>#N/A</v>
      </c>
      <c r="J161" s="5" t="e">
        <f t="shared" si="63"/>
        <v>#N/A</v>
      </c>
    </row>
    <row r="162" spans="1:10" x14ac:dyDescent="0.45">
      <c r="A162" s="3" t="s">
        <v>6</v>
      </c>
      <c r="B162" s="3" t="s">
        <v>52</v>
      </c>
      <c r="C162" s="7" t="s">
        <v>53</v>
      </c>
      <c r="D162" s="7" t="s">
        <v>43</v>
      </c>
      <c r="E162" s="5" t="e">
        <f t="shared" ref="E162:J162" si="64">IF(ISERROR(E242/((E219+D219)/2)),#N/A,E242/((E219+D219)/2))</f>
        <v>#N/A</v>
      </c>
      <c r="F162" s="5" t="e">
        <f t="shared" si="64"/>
        <v>#N/A</v>
      </c>
      <c r="G162" s="5" t="e">
        <f t="shared" si="64"/>
        <v>#N/A</v>
      </c>
      <c r="H162" s="5" t="e">
        <f t="shared" si="64"/>
        <v>#N/A</v>
      </c>
      <c r="I162" s="5" t="e">
        <f t="shared" si="64"/>
        <v>#N/A</v>
      </c>
      <c r="J162" s="5" t="e">
        <f t="shared" si="64"/>
        <v>#N/A</v>
      </c>
    </row>
    <row r="163" spans="1:10" x14ac:dyDescent="0.45">
      <c r="A163" s="3" t="s">
        <v>6</v>
      </c>
      <c r="B163" s="3" t="s">
        <v>54</v>
      </c>
      <c r="C163" s="7" t="s">
        <v>55</v>
      </c>
      <c r="D163" s="7" t="s">
        <v>43</v>
      </c>
      <c r="E163" s="5" t="e">
        <f t="shared" ref="E163:J163" si="65">IF(ISERROR(360/E162),#N/A,360/E162)</f>
        <v>#N/A</v>
      </c>
      <c r="F163" s="5" t="e">
        <f t="shared" si="65"/>
        <v>#N/A</v>
      </c>
      <c r="G163" s="5" t="e">
        <f t="shared" si="65"/>
        <v>#N/A</v>
      </c>
      <c r="H163" s="5" t="e">
        <f t="shared" si="65"/>
        <v>#N/A</v>
      </c>
      <c r="I163" s="5" t="e">
        <f t="shared" si="65"/>
        <v>#N/A</v>
      </c>
      <c r="J163" s="5" t="e">
        <f t="shared" si="65"/>
        <v>#N/A</v>
      </c>
    </row>
    <row r="164" spans="1:10" x14ac:dyDescent="0.45">
      <c r="A164" s="3" t="s">
        <v>6</v>
      </c>
      <c r="B164" s="3" t="s">
        <v>56</v>
      </c>
      <c r="C164" s="7" t="s">
        <v>57</v>
      </c>
      <c r="D164" s="7" t="s">
        <v>43</v>
      </c>
      <c r="E164" s="5">
        <f t="shared" ref="E164:J164" si="66">IF(ISERROR((E217+E218)/E231),#N/A,(E217+E218)/E231)</f>
        <v>1.1410762635379061</v>
      </c>
      <c r="F164" s="5">
        <f t="shared" si="66"/>
        <v>0.93060400220304751</v>
      </c>
      <c r="G164" s="5">
        <f t="shared" si="66"/>
        <v>0.89849754741029697</v>
      </c>
      <c r="H164" s="5">
        <f t="shared" si="66"/>
        <v>0.9615861214374225</v>
      </c>
      <c r="I164" s="5">
        <f t="shared" si="66"/>
        <v>0.92841315225160825</v>
      </c>
      <c r="J164" s="5">
        <f t="shared" si="66"/>
        <v>0.64400021552885389</v>
      </c>
    </row>
    <row r="165" spans="1:10" x14ac:dyDescent="0.45">
      <c r="A165" s="3" t="s">
        <v>6</v>
      </c>
      <c r="B165" s="3" t="s">
        <v>58</v>
      </c>
      <c r="C165" s="7" t="s">
        <v>59</v>
      </c>
      <c r="D165" s="7" t="s">
        <v>60</v>
      </c>
      <c r="E165" s="5" t="e">
        <f t="shared" ref="E165:J165" si="67">IF(ISERROR(E178/E179),#N/A,E178/E179)</f>
        <v>#N/A</v>
      </c>
      <c r="F165" s="5">
        <f t="shared" si="67"/>
        <v>1.4176208938302082</v>
      </c>
      <c r="G165" s="5">
        <f t="shared" si="67"/>
        <v>1.1488806202101112</v>
      </c>
      <c r="H165" s="5" t="e">
        <f t="shared" si="67"/>
        <v>#N/A</v>
      </c>
      <c r="I165" s="5">
        <f t="shared" si="67"/>
        <v>1.6189355658869029</v>
      </c>
      <c r="J165" s="5">
        <f t="shared" si="67"/>
        <v>1.7300331584216921</v>
      </c>
    </row>
    <row r="166" spans="1:10" x14ac:dyDescent="0.45">
      <c r="A166" s="3" t="s">
        <v>6</v>
      </c>
      <c r="B166" s="3" t="s">
        <v>61</v>
      </c>
      <c r="C166" s="7" t="s">
        <v>62</v>
      </c>
      <c r="D166" s="7" t="s">
        <v>60</v>
      </c>
      <c r="E166" s="5">
        <f t="shared" ref="E166:J166" si="68">IF((E224-E234-E235)&lt;=0,#N/A,IF(ISERROR(E224/(E224-E234-E235)),#N/A,E224/(E224-E234-E235)))</f>
        <v>1.5978839804304341</v>
      </c>
      <c r="F166" s="5">
        <f t="shared" si="68"/>
        <v>1.6378352342123823</v>
      </c>
      <c r="G166" s="5">
        <f t="shared" si="68"/>
        <v>1.6938090097499958</v>
      </c>
      <c r="H166" s="5">
        <f t="shared" si="68"/>
        <v>1.6735908526975825</v>
      </c>
      <c r="I166" s="5">
        <f t="shared" si="68"/>
        <v>1.6825723767021399</v>
      </c>
      <c r="J166" s="5">
        <f t="shared" si="68"/>
        <v>1.8989043319468397</v>
      </c>
    </row>
    <row r="167" spans="1:10" x14ac:dyDescent="0.45">
      <c r="A167" s="3" t="s">
        <v>6</v>
      </c>
      <c r="B167" s="3" t="s">
        <v>63</v>
      </c>
      <c r="C167" s="7" t="s">
        <v>64</v>
      </c>
      <c r="D167" s="7" t="s">
        <v>60</v>
      </c>
      <c r="E167" s="5" t="e">
        <f t="shared" ref="E167:J167" si="69">IF(ISERROR((E224+D224)/(E240-E235+D240-D235)),#N/A,IF(OR(OR(E224+D224&lt;=0,E240-E235&lt;=0),D240-D235&lt;=0),#N/A,((E224+D224)/2)/((E240-E235+D240-D235)/2)))</f>
        <v>#N/A</v>
      </c>
      <c r="F167" s="5">
        <f t="shared" si="69"/>
        <v>1.6211956958162692</v>
      </c>
      <c r="G167" s="5">
        <f t="shared" si="69"/>
        <v>1.6658768993046613</v>
      </c>
      <c r="H167" s="5">
        <f t="shared" si="69"/>
        <v>1.6835896784034574</v>
      </c>
      <c r="I167" s="5">
        <f t="shared" si="69"/>
        <v>1.6781383722758838</v>
      </c>
      <c r="J167" s="5">
        <f t="shared" si="69"/>
        <v>1.7889124381831027</v>
      </c>
    </row>
    <row r="168" spans="1:10" x14ac:dyDescent="0.45">
      <c r="A168" s="3" t="s">
        <v>6</v>
      </c>
      <c r="B168" s="3" t="s">
        <v>65</v>
      </c>
      <c r="C168" s="7" t="s">
        <v>66</v>
      </c>
      <c r="D168" s="7" t="s">
        <v>60</v>
      </c>
      <c r="E168" s="5">
        <f t="shared" ref="E168:J168" si="70">IF(ISERROR(E234/E224),#N/A,E234/E224)</f>
        <v>0.37417233525889504</v>
      </c>
      <c r="F168" s="5">
        <f t="shared" si="70"/>
        <v>0.3894379733008434</v>
      </c>
      <c r="G168" s="5">
        <f t="shared" si="70"/>
        <v>0.40961466479175307</v>
      </c>
      <c r="H168" s="5">
        <f t="shared" si="70"/>
        <v>0.40248239383709167</v>
      </c>
      <c r="I168" s="5">
        <f t="shared" si="70"/>
        <v>0.40567192600652885</v>
      </c>
      <c r="J168" s="5">
        <f t="shared" si="70"/>
        <v>0.47338052624549221</v>
      </c>
    </row>
    <row r="169" spans="1:10" x14ac:dyDescent="0.45">
      <c r="A169" s="3" t="s">
        <v>6</v>
      </c>
      <c r="B169" s="3" t="s">
        <v>67</v>
      </c>
      <c r="C169" s="7" t="s">
        <v>68</v>
      </c>
      <c r="D169" s="7" t="s">
        <v>60</v>
      </c>
      <c r="E169" s="5">
        <f t="shared" ref="E169:J169" si="71">IF(ISERROR((E231+E232+E233)/E224),#N/A,(E231+E232+E233)/E224)</f>
        <v>0.37417233525889504</v>
      </c>
      <c r="F169" s="5">
        <f t="shared" si="71"/>
        <v>0.3894379733008434</v>
      </c>
      <c r="G169" s="5">
        <f t="shared" si="71"/>
        <v>0.40961466479175307</v>
      </c>
      <c r="H169" s="5">
        <f t="shared" si="71"/>
        <v>0.40248239383709167</v>
      </c>
      <c r="I169" s="5">
        <f t="shared" si="71"/>
        <v>0.40567192600652885</v>
      </c>
      <c r="J169" s="5">
        <f t="shared" si="71"/>
        <v>0.47338052624549221</v>
      </c>
    </row>
    <row r="170" spans="1:10" x14ac:dyDescent="0.45">
      <c r="A170" s="3" t="s">
        <v>6</v>
      </c>
      <c r="B170" s="3" t="s">
        <v>69</v>
      </c>
      <c r="C170" s="7" t="s">
        <v>70</v>
      </c>
      <c r="D170" s="7" t="s">
        <v>60</v>
      </c>
      <c r="E170" s="5">
        <f t="shared" ref="E170:J170" si="72">IF((E224-E234-E235)&lt;=0,#N/A,IF(ISERROR(E234/(E224-E234-E235)),#N/A,E234/(E224-E234-E235)))</f>
        <v>0.597883980430434</v>
      </c>
      <c r="F170" s="5">
        <f t="shared" si="72"/>
        <v>0.63783523421238242</v>
      </c>
      <c r="G170" s="5">
        <f t="shared" si="72"/>
        <v>0.69380900974999571</v>
      </c>
      <c r="H170" s="5">
        <f t="shared" si="72"/>
        <v>0.67359085269758245</v>
      </c>
      <c r="I170" s="5">
        <f t="shared" si="72"/>
        <v>0.68257237670213988</v>
      </c>
      <c r="J170" s="5">
        <f t="shared" si="72"/>
        <v>0.89890433194683983</v>
      </c>
    </row>
    <row r="171" spans="1:10" x14ac:dyDescent="0.45">
      <c r="A171" s="3" t="s">
        <v>6</v>
      </c>
      <c r="B171" s="3" t="s">
        <v>71</v>
      </c>
      <c r="C171" s="7" t="s">
        <v>72</v>
      </c>
      <c r="D171" s="7" t="s">
        <v>60</v>
      </c>
      <c r="E171" s="5">
        <f t="shared" ref="E171:J171" si="73">IF((E224-E234-E235)&lt;=0,#N/A,IF(ISERROR((E231+E232+E233)/(E224-E234-E235)),#N/A,(E231+E232+E233)/(E224-E234-E235)))</f>
        <v>0.597883980430434</v>
      </c>
      <c r="F171" s="5">
        <f t="shared" si="73"/>
        <v>0.63783523421238242</v>
      </c>
      <c r="G171" s="5">
        <f t="shared" si="73"/>
        <v>0.69380900974999571</v>
      </c>
      <c r="H171" s="5">
        <f t="shared" si="73"/>
        <v>0.67359085269758245</v>
      </c>
      <c r="I171" s="5">
        <f t="shared" si="73"/>
        <v>0.68257237670213988</v>
      </c>
      <c r="J171" s="5">
        <f t="shared" si="73"/>
        <v>0.89890433194683983</v>
      </c>
    </row>
    <row r="172" spans="1:10" x14ac:dyDescent="0.45">
      <c r="A172" s="3" t="s">
        <v>6</v>
      </c>
      <c r="B172" s="3" t="s">
        <v>73</v>
      </c>
      <c r="C172" s="7" t="s">
        <v>74</v>
      </c>
      <c r="D172" s="7" t="s">
        <v>60</v>
      </c>
      <c r="E172" s="5">
        <f t="shared" ref="E172:J172" si="74">IF(ISERROR(E235/E224),#N/A,E235/E224)</f>
        <v>0</v>
      </c>
      <c r="F172" s="5">
        <f t="shared" si="74"/>
        <v>0</v>
      </c>
      <c r="G172" s="5">
        <f t="shared" si="74"/>
        <v>0</v>
      </c>
      <c r="H172" s="5">
        <f t="shared" si="74"/>
        <v>0</v>
      </c>
      <c r="I172" s="5">
        <f t="shared" si="74"/>
        <v>0</v>
      </c>
      <c r="J172" s="5">
        <f t="shared" si="74"/>
        <v>0</v>
      </c>
    </row>
    <row r="173" spans="1:10" x14ac:dyDescent="0.45">
      <c r="A173" s="3" t="s">
        <v>6</v>
      </c>
      <c r="B173" s="3" t="s">
        <v>75</v>
      </c>
      <c r="C173" s="7" t="s">
        <v>76</v>
      </c>
      <c r="D173" s="7" t="s">
        <v>60</v>
      </c>
      <c r="E173" s="5">
        <f t="shared" ref="E173:J173" si="75">IF((E224-E234-E235)&lt;=0,#N/A,IF(ISERROR(E235/(E224-E234-E235)),#N/A,E235/(E224-E234-E235)))</f>
        <v>0</v>
      </c>
      <c r="F173" s="5">
        <f t="shared" si="75"/>
        <v>0</v>
      </c>
      <c r="G173" s="5">
        <f t="shared" si="75"/>
        <v>0</v>
      </c>
      <c r="H173" s="5">
        <f t="shared" si="75"/>
        <v>0</v>
      </c>
      <c r="I173" s="5">
        <f t="shared" si="75"/>
        <v>0</v>
      </c>
      <c r="J173" s="5">
        <f t="shared" si="75"/>
        <v>0</v>
      </c>
    </row>
    <row r="174" spans="1:10" x14ac:dyDescent="0.45">
      <c r="A174" s="3" t="s">
        <v>6</v>
      </c>
      <c r="B174" s="3" t="s">
        <v>77</v>
      </c>
      <c r="C174" s="7" t="s">
        <v>78</v>
      </c>
      <c r="D174" s="7" t="s">
        <v>79</v>
      </c>
      <c r="E174" s="5">
        <f t="shared" ref="E174:J174" si="76">IF(ISERROR(E247/E248),#N/A,E247/E248)</f>
        <v>5.0714285714285712</v>
      </c>
      <c r="F174" s="5">
        <f t="shared" si="76"/>
        <v>2.7363636363636363</v>
      </c>
      <c r="G174" s="5">
        <f t="shared" si="76"/>
        <v>6.2558922558922561</v>
      </c>
      <c r="H174" s="5" t="e">
        <f t="shared" si="76"/>
        <v>#N/A</v>
      </c>
      <c r="I174" s="5">
        <f t="shared" si="76"/>
        <v>28.183823529411764</v>
      </c>
      <c r="J174" s="5">
        <f t="shared" si="76"/>
        <v>27.521604938271604</v>
      </c>
    </row>
    <row r="175" spans="1:10" x14ac:dyDescent="0.45">
      <c r="A175" s="3" t="s">
        <v>6</v>
      </c>
      <c r="B175" s="3" t="s">
        <v>80</v>
      </c>
      <c r="C175" s="7" t="s">
        <v>81</v>
      </c>
      <c r="D175" s="7" t="s">
        <v>79</v>
      </c>
      <c r="E175" s="5">
        <f t="shared" ref="E175:J175" si="77">IF(ISERROR(E247/(E248+(E274/(1-(E252/E251))))),#N/A,E247/(E248+(E274/(1-(E252/E251)))))</f>
        <v>5.0714285714285712</v>
      </c>
      <c r="F175" s="5">
        <f t="shared" si="77"/>
        <v>2.7363636363636363</v>
      </c>
      <c r="G175" s="5">
        <f t="shared" si="77"/>
        <v>6.2558922558922561</v>
      </c>
      <c r="H175" s="5" t="e">
        <f t="shared" si="77"/>
        <v>#N/A</v>
      </c>
      <c r="I175" s="5">
        <f t="shared" si="77"/>
        <v>28.183823529411764</v>
      </c>
      <c r="J175" s="5">
        <f t="shared" si="77"/>
        <v>27.521604938271604</v>
      </c>
    </row>
    <row r="176" spans="1:10" x14ac:dyDescent="0.45">
      <c r="A176" s="3" t="s">
        <v>6</v>
      </c>
      <c r="B176" s="3" t="s">
        <v>82</v>
      </c>
      <c r="C176" s="7" t="s">
        <v>83</v>
      </c>
      <c r="D176" s="7" t="s">
        <v>79</v>
      </c>
      <c r="E176" s="5">
        <f t="shared" ref="E176:J176" si="78">IF(ISERROR((E283+E252)/E248),#N/A,(E283+E252)/E248)</f>
        <v>21.476190476190474</v>
      </c>
      <c r="F176" s="5">
        <f t="shared" si="78"/>
        <v>25.356195110372656</v>
      </c>
      <c r="G176" s="5">
        <f t="shared" si="78"/>
        <v>23.092929292929295</v>
      </c>
      <c r="H176" s="5" t="e">
        <f t="shared" si="78"/>
        <v>#N/A</v>
      </c>
      <c r="I176" s="5">
        <f t="shared" si="78"/>
        <v>51.108889367793367</v>
      </c>
      <c r="J176" s="5">
        <f t="shared" si="78"/>
        <v>51.60119955389564</v>
      </c>
    </row>
    <row r="177" spans="1:10" x14ac:dyDescent="0.45">
      <c r="A177" s="3" t="s">
        <v>6</v>
      </c>
      <c r="B177" s="3" t="s">
        <v>84</v>
      </c>
      <c r="C177" s="7" t="s">
        <v>85</v>
      </c>
      <c r="D177" s="7" t="s">
        <v>79</v>
      </c>
      <c r="E177" s="5">
        <f t="shared" ref="E177:J177" si="79">IF(ISERROR((E283+E252)/(E248+(E274/(1-E281)))),#N/A,(E283+E252)/(E248+(E274/(1-E281))))</f>
        <v>21.476190476190474</v>
      </c>
      <c r="F177" s="5">
        <f t="shared" si="79"/>
        <v>25.356195110372656</v>
      </c>
      <c r="G177" s="5">
        <f t="shared" si="79"/>
        <v>23.092929292929295</v>
      </c>
      <c r="H177" s="5" t="e">
        <f t="shared" si="79"/>
        <v>#N/A</v>
      </c>
      <c r="I177" s="5">
        <f t="shared" si="79"/>
        <v>51.108889367793367</v>
      </c>
      <c r="J177" s="5">
        <f t="shared" si="79"/>
        <v>51.60119955389564</v>
      </c>
    </row>
    <row r="178" spans="1:10" x14ac:dyDescent="0.45">
      <c r="A178" s="3" t="s">
        <v>6</v>
      </c>
      <c r="B178" s="3" t="s">
        <v>86</v>
      </c>
      <c r="C178" s="7" t="s">
        <v>87</v>
      </c>
      <c r="D178" s="7" t="s">
        <v>88</v>
      </c>
      <c r="E178" s="5" t="e">
        <f t="shared" ref="E178:J178" si="80">IF(ISERROR((E257-E274)/(E240-E235+D240-D235)),#N/A,IF((E240-E235+D240-D235)&lt;=0,#N/A,(E257-E274)/((E240-E235+D240-D235)/2)))</f>
        <v>#N/A</v>
      </c>
      <c r="F178" s="5">
        <f t="shared" si="80"/>
        <v>2.8988998634867102E-2</v>
      </c>
      <c r="G178" s="5">
        <f t="shared" si="80"/>
        <v>3.5711219847197185E-3</v>
      </c>
      <c r="H178" s="5">
        <f t="shared" si="80"/>
        <v>7.0098724630312276E-2</v>
      </c>
      <c r="I178" s="5">
        <f t="shared" si="80"/>
        <v>0.10258320297304233</v>
      </c>
      <c r="J178" s="5">
        <f t="shared" si="80"/>
        <v>0.12395794373103936</v>
      </c>
    </row>
    <row r="179" spans="1:10" x14ac:dyDescent="0.45">
      <c r="A179" s="3" t="s">
        <v>6</v>
      </c>
      <c r="B179" s="3" t="s">
        <v>89</v>
      </c>
      <c r="C179" s="7" t="s">
        <v>90</v>
      </c>
      <c r="D179" s="7" t="s">
        <v>88</v>
      </c>
      <c r="E179" s="5" t="e">
        <f t="shared" ref="E179:J179" si="81">IF(ISERROR((E257+((1-E281)*E248)+E253)/(E224+D224)),#N/A,(E257+((1-E281)*E248)+E253)/((E224+D224)/2))</f>
        <v>#N/A</v>
      </c>
      <c r="F179" s="5">
        <f t="shared" si="81"/>
        <v>2.0449048656826008E-2</v>
      </c>
      <c r="G179" s="5">
        <f t="shared" si="81"/>
        <v>3.1083490502839361E-3</v>
      </c>
      <c r="H179" s="5" t="e">
        <f t="shared" si="81"/>
        <v>#N/A</v>
      </c>
      <c r="I179" s="5">
        <f t="shared" si="81"/>
        <v>6.3364599020865955E-2</v>
      </c>
      <c r="J179" s="5">
        <f t="shared" si="81"/>
        <v>7.1650617288818955E-2</v>
      </c>
    </row>
    <row r="180" spans="1:10" x14ac:dyDescent="0.45">
      <c r="A180" s="3" t="s">
        <v>6</v>
      </c>
      <c r="B180" s="3" t="s">
        <v>91</v>
      </c>
      <c r="C180" s="7" t="s">
        <v>92</v>
      </c>
      <c r="D180" s="7" t="s">
        <v>88</v>
      </c>
      <c r="E180" s="5" t="e">
        <f t="shared" ref="E180:J180" si="82">IF(ISERROR((E254-E274)/(E240-E235+D240-D235)),#N/A,IF((E240-E235+D240-D235)&lt;=0,#N/A,(E254-E274)/((E240-E235+D240-D235)/2)))</f>
        <v>#N/A</v>
      </c>
      <c r="F180" s="5">
        <f t="shared" si="82"/>
        <v>2.8988998634867102E-2</v>
      </c>
      <c r="G180" s="5">
        <f t="shared" si="82"/>
        <v>3.5711219847197185E-3</v>
      </c>
      <c r="H180" s="5">
        <f t="shared" si="82"/>
        <v>7.0098724630312276E-2</v>
      </c>
      <c r="I180" s="5">
        <f t="shared" si="82"/>
        <v>0.10258320297304233</v>
      </c>
      <c r="J180" s="5">
        <f t="shared" si="82"/>
        <v>0.12395794373103936</v>
      </c>
    </row>
    <row r="181" spans="1:10" x14ac:dyDescent="0.45">
      <c r="A181" s="3" t="s">
        <v>6</v>
      </c>
      <c r="B181" s="3" t="s">
        <v>93</v>
      </c>
      <c r="C181" s="7" t="s">
        <v>94</v>
      </c>
      <c r="D181" s="7" t="s">
        <v>88</v>
      </c>
      <c r="E181" s="5" t="e">
        <f t="shared" ref="E181:J181" si="83">IF(ISERROR((E254+((1-E281)*E248)+E253)/(E224+D224)),#N/A,(E254+((1-E281)*E248)+E253)/((E224+D224)/2))</f>
        <v>#N/A</v>
      </c>
      <c r="F181" s="5">
        <f t="shared" si="83"/>
        <v>2.0449048656826008E-2</v>
      </c>
      <c r="G181" s="5">
        <f t="shared" si="83"/>
        <v>3.1083490502839361E-3</v>
      </c>
      <c r="H181" s="5" t="e">
        <f t="shared" si="83"/>
        <v>#N/A</v>
      </c>
      <c r="I181" s="5">
        <f t="shared" si="83"/>
        <v>6.3364599020865955E-2</v>
      </c>
      <c r="J181" s="5">
        <f t="shared" si="83"/>
        <v>7.1650617288818955E-2</v>
      </c>
    </row>
    <row r="182" spans="1:10" x14ac:dyDescent="0.45">
      <c r="A182" s="3" t="s">
        <v>6</v>
      </c>
      <c r="B182" s="3" t="s">
        <v>95</v>
      </c>
      <c r="C182" s="7" t="s">
        <v>96</v>
      </c>
      <c r="D182" s="7" t="s">
        <v>88</v>
      </c>
      <c r="E182" s="5">
        <f t="shared" ref="E182:J182" si="84">IF(ISERROR((E257-E274)/E241),#N/A,(E257-E274)/E241)</f>
        <v>0.19160549595332205</v>
      </c>
      <c r="F182" s="5">
        <f t="shared" si="84"/>
        <v>5.4507020987467916E-2</v>
      </c>
      <c r="G182" s="5">
        <f t="shared" si="84"/>
        <v>6.6343454963000764E-3</v>
      </c>
      <c r="H182" s="5">
        <f t="shared" si="84"/>
        <v>0.11865622400091803</v>
      </c>
      <c r="I182" s="5">
        <f t="shared" si="84"/>
        <v>0.16353080881382767</v>
      </c>
      <c r="J182" s="5">
        <f t="shared" si="84"/>
        <v>0.179578567128236</v>
      </c>
    </row>
    <row r="183" spans="1:10" x14ac:dyDescent="0.45">
      <c r="A183" s="3" t="s">
        <v>6</v>
      </c>
      <c r="B183" s="3" t="s">
        <v>97</v>
      </c>
      <c r="C183" s="7" t="s">
        <v>98</v>
      </c>
      <c r="D183" s="7" t="s">
        <v>88</v>
      </c>
      <c r="E183" s="5">
        <f t="shared" ref="E183:J183" si="85">IF(ISERROR(E257/E241),#N/A,E257/E241)</f>
        <v>0.19160549595332205</v>
      </c>
      <c r="F183" s="5">
        <f t="shared" si="85"/>
        <v>5.4507020987467916E-2</v>
      </c>
      <c r="G183" s="5">
        <f t="shared" si="85"/>
        <v>6.6343454963000764E-3</v>
      </c>
      <c r="H183" s="5">
        <f t="shared" si="85"/>
        <v>0.11865622400091803</v>
      </c>
      <c r="I183" s="5">
        <f t="shared" si="85"/>
        <v>0.16353080881382767</v>
      </c>
      <c r="J183" s="5">
        <f t="shared" si="85"/>
        <v>0.179578567128236</v>
      </c>
    </row>
    <row r="184" spans="1:10" x14ac:dyDescent="0.45">
      <c r="A184" s="3" t="s">
        <v>6</v>
      </c>
      <c r="B184" s="3" t="s">
        <v>99</v>
      </c>
      <c r="C184" s="7" t="s">
        <v>100</v>
      </c>
      <c r="D184" s="7" t="s">
        <v>88</v>
      </c>
      <c r="E184" s="5">
        <f t="shared" ref="E184:J184" si="86">IF(ISERROR((E257+((1-E281)*E248)+E253)/E241),#N/A,(E257+((1-E281)*E248)+E253)/E241)</f>
        <v>0.19753434970826275</v>
      </c>
      <c r="F184" s="5">
        <f t="shared" si="86"/>
        <v>6.2334399980446334E-2</v>
      </c>
      <c r="G184" s="5">
        <f t="shared" si="86"/>
        <v>9.6198009696351113E-3</v>
      </c>
      <c r="H184" s="5" t="e">
        <f t="shared" si="86"/>
        <v>#N/A</v>
      </c>
      <c r="I184" s="5">
        <f t="shared" si="86"/>
        <v>0.16951096208048017</v>
      </c>
      <c r="J184" s="5">
        <f t="shared" si="86"/>
        <v>0.18569027466495328</v>
      </c>
    </row>
    <row r="185" spans="1:10" x14ac:dyDescent="0.45">
      <c r="A185" s="3" t="s">
        <v>6</v>
      </c>
      <c r="B185" s="3" t="s">
        <v>101</v>
      </c>
      <c r="C185" s="7" t="s">
        <v>102</v>
      </c>
      <c r="D185" s="7" t="s">
        <v>103</v>
      </c>
      <c r="E185" s="5" t="e">
        <f t="shared" ref="E185:J185" si="87">IF(ISERROR(E241/((E224+D224)/2)),#N/A,E241/((E224+D224)/2))</f>
        <v>#N/A</v>
      </c>
      <c r="F185" s="5">
        <f t="shared" si="87"/>
        <v>0.32805399046498668</v>
      </c>
      <c r="G185" s="5">
        <f t="shared" si="87"/>
        <v>0.32311989199105423</v>
      </c>
      <c r="H185" s="5">
        <f t="shared" si="87"/>
        <v>0.35089997583957477</v>
      </c>
      <c r="I185" s="5">
        <f t="shared" si="87"/>
        <v>0.37380826728351524</v>
      </c>
      <c r="J185" s="5">
        <f t="shared" si="87"/>
        <v>0.38586090422937003</v>
      </c>
    </row>
    <row r="186" spans="1:10" x14ac:dyDescent="0.45">
      <c r="A186" s="3" t="s">
        <v>6</v>
      </c>
      <c r="B186" s="3" t="s">
        <v>104</v>
      </c>
      <c r="C186" s="7" t="s">
        <v>105</v>
      </c>
      <c r="D186" s="7" t="s">
        <v>106</v>
      </c>
      <c r="E186" s="5">
        <f t="shared" ref="E186:J186" si="88">IF(ISERROR(E242/E241),#N/A,E242/E241)</f>
        <v>0.19847543760587238</v>
      </c>
      <c r="F186" s="5">
        <f t="shared" si="88"/>
        <v>0.20666616337007399</v>
      </c>
      <c r="G186" s="5">
        <f t="shared" si="88"/>
        <v>0.20327251849961725</v>
      </c>
      <c r="H186" s="5">
        <f t="shared" si="88"/>
        <v>0.18541469432251773</v>
      </c>
      <c r="I186" s="5">
        <f t="shared" si="88"/>
        <v>0.18189734793508378</v>
      </c>
      <c r="J186" s="5">
        <f t="shared" si="88"/>
        <v>0.17767609873570139</v>
      </c>
    </row>
    <row r="187" spans="1:10" x14ac:dyDescent="0.45">
      <c r="A187" s="3" t="s">
        <v>6</v>
      </c>
      <c r="B187" s="3" t="s">
        <v>107</v>
      </c>
      <c r="C187" s="7" t="s">
        <v>108</v>
      </c>
      <c r="D187" s="7" t="s">
        <v>106</v>
      </c>
      <c r="E187" s="5">
        <f t="shared" ref="E187:J187" si="89">IF(ISERROR(E244/E241),#N/A,E244/E241)</f>
        <v>0.69245247506117069</v>
      </c>
      <c r="F187" s="5">
        <f t="shared" si="89"/>
        <v>0.68462177261059942</v>
      </c>
      <c r="G187" s="5">
        <f t="shared" si="89"/>
        <v>0.64487114059709105</v>
      </c>
      <c r="H187" s="5">
        <f t="shared" si="89"/>
        <v>0.55730556272771614</v>
      </c>
      <c r="I187" s="5">
        <f t="shared" si="89"/>
        <v>0.54585037603905529</v>
      </c>
      <c r="J187" s="5">
        <f t="shared" si="89"/>
        <v>0.53806140878988562</v>
      </c>
    </row>
    <row r="188" spans="1:10" x14ac:dyDescent="0.45">
      <c r="A188" s="3" t="s">
        <v>6</v>
      </c>
      <c r="B188" s="3" t="s">
        <v>109</v>
      </c>
      <c r="C188" s="7" t="s">
        <v>110</v>
      </c>
      <c r="D188" s="7" t="s">
        <v>106</v>
      </c>
      <c r="E188" s="5">
        <f t="shared" ref="E188:J188" si="90">IF(ISERROR(E246/E241),#N/A,E246/E241)</f>
        <v>7.9004329004329008E-2</v>
      </c>
      <c r="F188" s="5">
        <f t="shared" si="90"/>
        <v>8.5988222859731234E-2</v>
      </c>
      <c r="G188" s="5">
        <f t="shared" si="90"/>
        <v>9.2593773921918851E-2</v>
      </c>
      <c r="H188" s="5">
        <f t="shared" si="90"/>
        <v>8.5176578592535218E-2</v>
      </c>
      <c r="I188" s="5">
        <f t="shared" si="90"/>
        <v>6.9956458635703919E-2</v>
      </c>
      <c r="J188" s="5">
        <f t="shared" si="90"/>
        <v>6.9524382901866341E-2</v>
      </c>
    </row>
    <row r="189" spans="1:10" x14ac:dyDescent="0.45">
      <c r="A189" s="3" t="s">
        <v>6</v>
      </c>
      <c r="B189" s="3" t="s">
        <v>111</v>
      </c>
      <c r="C189" s="7" t="s">
        <v>112</v>
      </c>
      <c r="D189" s="7" t="s">
        <v>106</v>
      </c>
      <c r="E189" s="5">
        <f t="shared" ref="E189:J189" si="91">IF(ISERROR(E248/E241),#N/A,E248/E241)</f>
        <v>5.9288537549407111E-3</v>
      </c>
      <c r="F189" s="5">
        <f t="shared" si="91"/>
        <v>8.3043937792541146E-3</v>
      </c>
      <c r="G189" s="5">
        <f t="shared" si="91"/>
        <v>9.47307986731309E-3</v>
      </c>
      <c r="H189" s="5" t="e">
        <f t="shared" si="91"/>
        <v>#N/A</v>
      </c>
      <c r="I189" s="5">
        <f t="shared" si="91"/>
        <v>7.1777279324449139E-3</v>
      </c>
      <c r="J189" s="5">
        <f t="shared" si="91"/>
        <v>7.802528597230584E-3</v>
      </c>
    </row>
    <row r="190" spans="1:10" x14ac:dyDescent="0.45">
      <c r="A190" s="3" t="s">
        <v>6</v>
      </c>
      <c r="B190" s="3" t="s">
        <v>113</v>
      </c>
      <c r="C190" s="7" t="s">
        <v>114</v>
      </c>
      <c r="D190" s="7" t="s">
        <v>106</v>
      </c>
      <c r="E190" s="5">
        <f t="shared" ref="E190:J190" si="92">IF(ISERROR(E252/E241),#N/A,E252/E241)</f>
        <v>-7.1099190664408049E-2</v>
      </c>
      <c r="F190" s="5">
        <f t="shared" si="92"/>
        <v>3.3217575117016457E-3</v>
      </c>
      <c r="G190" s="5">
        <f t="shared" si="92"/>
        <v>1.4416943097729012E-2</v>
      </c>
      <c r="H190" s="5">
        <f t="shared" si="92"/>
        <v>2.3352554723584933E-2</v>
      </c>
      <c r="I190" s="5">
        <f t="shared" si="92"/>
        <v>3.2748383691779917E-2</v>
      </c>
      <c r="J190" s="5">
        <f t="shared" si="92"/>
        <v>4.968091511137869E-2</v>
      </c>
    </row>
    <row r="191" spans="1:10" x14ac:dyDescent="0.45">
      <c r="A191" s="3" t="s">
        <v>6</v>
      </c>
      <c r="B191" s="3" t="s">
        <v>115</v>
      </c>
      <c r="C191" s="7" t="s">
        <v>116</v>
      </c>
      <c r="D191" s="7" t="s">
        <v>106</v>
      </c>
      <c r="E191" s="5">
        <f t="shared" ref="E191:J191" si="93">IF(ISERROR((E255+E256)/E241),#N/A,(E255+E256)/E241)</f>
        <v>0</v>
      </c>
      <c r="F191" s="5">
        <f t="shared" si="93"/>
        <v>0</v>
      </c>
      <c r="G191" s="5">
        <f t="shared" si="93"/>
        <v>0</v>
      </c>
      <c r="H191" s="5">
        <f t="shared" si="93"/>
        <v>0</v>
      </c>
      <c r="I191" s="5">
        <f t="shared" si="93"/>
        <v>0</v>
      </c>
      <c r="J191" s="5">
        <f t="shared" si="93"/>
        <v>0</v>
      </c>
    </row>
    <row r="192" spans="1:10" x14ac:dyDescent="0.45">
      <c r="A192" s="3" t="s">
        <v>6</v>
      </c>
      <c r="B192" s="3" t="s">
        <v>117</v>
      </c>
      <c r="C192" s="7" t="s">
        <v>118</v>
      </c>
      <c r="D192" s="7" t="s">
        <v>106</v>
      </c>
      <c r="E192" s="5">
        <f t="shared" ref="E192:J192" si="94">IF(ISERROR(E279/E241),#N/A,E279/E241)</f>
        <v>3.7031808770939208E-2</v>
      </c>
      <c r="F192" s="5">
        <f t="shared" si="94"/>
        <v>3.7747244451155064E-2</v>
      </c>
      <c r="G192" s="5">
        <f t="shared" si="94"/>
        <v>3.1895891809134984E-2</v>
      </c>
      <c r="H192" s="5">
        <f t="shared" si="94"/>
        <v>3.1557506383222883E-2</v>
      </c>
      <c r="I192" s="5">
        <f t="shared" si="94"/>
        <v>2.6388705633988652E-2</v>
      </c>
      <c r="J192" s="5">
        <f t="shared" si="94"/>
        <v>1.9265502709211318E-2</v>
      </c>
    </row>
    <row r="193" spans="1:10" x14ac:dyDescent="0.45">
      <c r="A193" s="3" t="s">
        <v>6</v>
      </c>
      <c r="B193" s="3" t="s">
        <v>119</v>
      </c>
      <c r="C193" s="7" t="s">
        <v>120</v>
      </c>
      <c r="D193" s="7" t="s">
        <v>106</v>
      </c>
      <c r="E193" s="5">
        <f t="shared" ref="E193:J193" si="95">IF(ISERROR(E280/E241),#N/A,E280/E241)</f>
        <v>0.16930171277997366</v>
      </c>
      <c r="F193" s="5">
        <f t="shared" si="95"/>
        <v>0.16854144647440736</v>
      </c>
      <c r="G193" s="5">
        <f t="shared" si="95"/>
        <v>0.16123373309517733</v>
      </c>
      <c r="H193" s="5">
        <f t="shared" si="95"/>
        <v>0.14074647846917404</v>
      </c>
      <c r="I193" s="5">
        <f t="shared" si="95"/>
        <v>0.14495316004749967</v>
      </c>
      <c r="J193" s="5">
        <f t="shared" si="95"/>
        <v>0.14432269717037929</v>
      </c>
    </row>
    <row r="194" spans="1:10" x14ac:dyDescent="0.45">
      <c r="A194" s="3" t="s">
        <v>6</v>
      </c>
      <c r="B194" s="3" t="s">
        <v>121</v>
      </c>
      <c r="C194" s="7" t="s">
        <v>122</v>
      </c>
      <c r="D194" s="7" t="s">
        <v>123</v>
      </c>
      <c r="E194" s="5">
        <f t="shared" ref="E194:J194" si="96">IF(ISERROR(E277/E260),#N/A,E277/E260)</f>
        <v>50.348214285714285</v>
      </c>
      <c r="F194" s="5">
        <f t="shared" si="96"/>
        <v>154.05960264900662</v>
      </c>
      <c r="G194" s="5">
        <f t="shared" si="96"/>
        <v>799.85714285714289</v>
      </c>
      <c r="H194" s="5">
        <f t="shared" si="96"/>
        <v>66.138823529411752</v>
      </c>
      <c r="I194" s="5">
        <f t="shared" si="96"/>
        <v>53.059006211180119</v>
      </c>
      <c r="J194" s="5">
        <f t="shared" si="96"/>
        <v>27.043312101910828</v>
      </c>
    </row>
    <row r="195" spans="1:10" x14ac:dyDescent="0.45">
      <c r="A195" s="3" t="s">
        <v>6</v>
      </c>
      <c r="B195" s="3" t="s">
        <v>124</v>
      </c>
      <c r="C195" s="7" t="s">
        <v>125</v>
      </c>
      <c r="D195" s="7" t="s">
        <v>123</v>
      </c>
      <c r="E195" s="5">
        <f t="shared" ref="E195:J195" si="97">IF(ISERROR(E277/E259),#N/A,E277/E259)</f>
        <v>50.348214285714285</v>
      </c>
      <c r="F195" s="5">
        <f t="shared" si="97"/>
        <v>154.05960264900662</v>
      </c>
      <c r="G195" s="5">
        <f t="shared" si="97"/>
        <v>799.85714285714289</v>
      </c>
      <c r="H195" s="5">
        <f t="shared" si="97"/>
        <v>66.138823529411752</v>
      </c>
      <c r="I195" s="5">
        <f t="shared" si="97"/>
        <v>53.059006211180119</v>
      </c>
      <c r="J195" s="5">
        <f t="shared" si="97"/>
        <v>27.043312101910828</v>
      </c>
    </row>
    <row r="196" spans="1:10" x14ac:dyDescent="0.45">
      <c r="A196" s="3" t="s">
        <v>6</v>
      </c>
      <c r="B196" s="3" t="s">
        <v>126</v>
      </c>
      <c r="C196" s="7" t="s">
        <v>127</v>
      </c>
      <c r="D196" s="7" t="s">
        <v>123</v>
      </c>
      <c r="E196" s="5">
        <f t="shared" ref="E196:J196" si="98">IF(ISERROR(E277/(E282/E263)),#N/A,E277/(E282/E263))</f>
        <v>42.659545927931681</v>
      </c>
      <c r="F196" s="5">
        <f t="shared" si="98"/>
        <v>37.026941666666666</v>
      </c>
      <c r="G196" s="5">
        <f t="shared" si="98"/>
        <v>23.432181127830123</v>
      </c>
      <c r="H196" s="5">
        <f t="shared" si="98"/>
        <v>26.752165331248776</v>
      </c>
      <c r="I196" s="5">
        <f t="shared" si="98"/>
        <v>25.108111824014664</v>
      </c>
      <c r="J196" s="5">
        <f t="shared" si="98"/>
        <v>13.44861963190184</v>
      </c>
    </row>
    <row r="197" spans="1:10" x14ac:dyDescent="0.45">
      <c r="A197" s="3" t="s">
        <v>6</v>
      </c>
      <c r="B197" s="3" t="s">
        <v>128</v>
      </c>
      <c r="C197" s="7" t="s">
        <v>129</v>
      </c>
      <c r="D197" s="7" t="s">
        <v>123</v>
      </c>
      <c r="E197" s="5" t="e">
        <f t="shared" ref="E197:J197" si="99">IF(ISERROR(E277/(E284/E263)),#N/A,E277/(E284/E263))</f>
        <v>#N/A</v>
      </c>
      <c r="F197" s="5">
        <f t="shared" si="99"/>
        <v>-90.066614252658454</v>
      </c>
      <c r="G197" s="5">
        <f t="shared" si="99"/>
        <v>28.253228431904503</v>
      </c>
      <c r="H197" s="5" t="e">
        <f t="shared" si="99"/>
        <v>#N/A</v>
      </c>
      <c r="I197" s="5">
        <f t="shared" si="99"/>
        <v>23.226473161072473</v>
      </c>
      <c r="J197" s="5">
        <f t="shared" si="99"/>
        <v>22.371628188732078</v>
      </c>
    </row>
    <row r="198" spans="1:10" x14ac:dyDescent="0.45">
      <c r="A198" s="3" t="s">
        <v>6</v>
      </c>
      <c r="B198" s="3" t="s">
        <v>130</v>
      </c>
      <c r="C198" s="7" t="s">
        <v>131</v>
      </c>
      <c r="D198" s="7" t="s">
        <v>123</v>
      </c>
      <c r="E198" s="5">
        <f t="shared" ref="E198:J198" si="100">IF(ISERROR(E277/(E241/E263)),#N/A,E277/(E241/E263))</f>
        <v>9.6371390927912675</v>
      </c>
      <c r="F198" s="5">
        <f t="shared" si="100"/>
        <v>8.3859901102219538</v>
      </c>
      <c r="G198" s="5">
        <f t="shared" si="100"/>
        <v>5.3146925236029601</v>
      </c>
      <c r="H198" s="5">
        <f t="shared" si="100"/>
        <v>7.854424075508506</v>
      </c>
      <c r="I198" s="5">
        <f t="shared" si="100"/>
        <v>8.6743739279588326</v>
      </c>
      <c r="J198" s="5">
        <f t="shared" si="100"/>
        <v>4.8567248645394336</v>
      </c>
    </row>
    <row r="199" spans="1:10" x14ac:dyDescent="0.45">
      <c r="A199" s="3" t="s">
        <v>6</v>
      </c>
      <c r="B199" s="3" t="s">
        <v>132</v>
      </c>
      <c r="C199" s="7" t="s">
        <v>133</v>
      </c>
      <c r="D199" s="7" t="s">
        <v>123</v>
      </c>
      <c r="E199" s="5">
        <f t="shared" ref="E199:J199" si="101">IF(ISERROR(E277/(E247/E263)),#N/A,E277/(E247/E263))</f>
        <v>320.51405320813774</v>
      </c>
      <c r="F199" s="5">
        <f t="shared" si="101"/>
        <v>369.03928571428565</v>
      </c>
      <c r="G199" s="5">
        <f t="shared" si="101"/>
        <v>89.680430570505919</v>
      </c>
      <c r="H199" s="5">
        <f t="shared" si="101"/>
        <v>45.637882980496741</v>
      </c>
      <c r="I199" s="5">
        <f t="shared" si="101"/>
        <v>42.879650404382986</v>
      </c>
      <c r="J199" s="5">
        <f t="shared" si="101"/>
        <v>22.616967589996634</v>
      </c>
    </row>
    <row r="200" spans="1:10" x14ac:dyDescent="0.45">
      <c r="A200" s="3" t="s">
        <v>6</v>
      </c>
      <c r="B200" s="3" t="s">
        <v>134</v>
      </c>
      <c r="C200" s="7" t="s">
        <v>135</v>
      </c>
      <c r="D200" s="7" t="s">
        <v>123</v>
      </c>
      <c r="E200" s="5" t="e">
        <f t="shared" ref="E200:J200" si="102">IF(ISERROR(E277/E272),#N/A,E277/E272)</f>
        <v>#N/A</v>
      </c>
      <c r="F200" s="5" t="e">
        <f t="shared" si="102"/>
        <v>#N/A</v>
      </c>
      <c r="G200" s="5" t="e">
        <f t="shared" si="102"/>
        <v>#N/A</v>
      </c>
      <c r="H200" s="5" t="e">
        <f t="shared" si="102"/>
        <v>#N/A</v>
      </c>
      <c r="I200" s="5">
        <f t="shared" si="102"/>
        <v>213.56249999999997</v>
      </c>
      <c r="J200" s="5">
        <f t="shared" si="102"/>
        <v>127.578125</v>
      </c>
    </row>
    <row r="201" spans="1:10" x14ac:dyDescent="0.45">
      <c r="A201" s="3" t="s">
        <v>6</v>
      </c>
      <c r="B201" s="3" t="s">
        <v>136</v>
      </c>
      <c r="C201" s="7" t="s">
        <v>137</v>
      </c>
      <c r="D201" s="7" t="s">
        <v>123</v>
      </c>
      <c r="E201" s="5">
        <f t="shared" ref="E201:J201" si="103">IF(ISERROR((E277*E265)/(E240-E235)),#N/A,(E277*E265)/(E240-E235))</f>
        <v>4.9957737449690311</v>
      </c>
      <c r="F201" s="5">
        <f t="shared" si="103"/>
        <v>3.9578034095405208</v>
      </c>
      <c r="G201" s="5">
        <f t="shared" si="103"/>
        <v>2.8235331311365859</v>
      </c>
      <c r="H201" s="5">
        <f t="shared" si="103"/>
        <v>4.575971397914361</v>
      </c>
      <c r="I201" s="5">
        <f t="shared" si="103"/>
        <v>5.3735373449070662</v>
      </c>
      <c r="J201" s="5">
        <f t="shared" si="103"/>
        <v>3.3346422170369618</v>
      </c>
    </row>
    <row r="202" spans="1:10" x14ac:dyDescent="0.45">
      <c r="A202" s="3" t="s">
        <v>6</v>
      </c>
      <c r="B202" s="3" t="s">
        <v>138</v>
      </c>
      <c r="C202" s="7" t="s">
        <v>139</v>
      </c>
      <c r="D202" s="7" t="s">
        <v>123</v>
      </c>
      <c r="E202" s="5">
        <f t="shared" ref="E202:J202" si="104">IF(ISERROR(((E277*E265)+E224-E240)/E224),#N/A,((E277*E265)+E224-E240)/E224)</f>
        <v>3.5006657516477881</v>
      </c>
      <c r="F202" s="5">
        <f t="shared" si="104"/>
        <v>2.8059224443067357</v>
      </c>
      <c r="G202" s="5">
        <f t="shared" si="104"/>
        <v>2.0765872188894172</v>
      </c>
      <c r="H202" s="5">
        <f t="shared" si="104"/>
        <v>3.1367058693888179</v>
      </c>
      <c r="I202" s="5">
        <f t="shared" si="104"/>
        <v>3.5993160267371365</v>
      </c>
      <c r="J202" s="5">
        <f t="shared" si="104"/>
        <v>2.2294680557410627</v>
      </c>
    </row>
    <row r="203" spans="1:10" x14ac:dyDescent="0.45">
      <c r="A203" s="3" t="s">
        <v>6</v>
      </c>
      <c r="B203" s="3" t="s">
        <v>140</v>
      </c>
      <c r="C203" s="7" t="s">
        <v>141</v>
      </c>
      <c r="D203" s="7" t="s">
        <v>142</v>
      </c>
      <c r="E203" s="5" t="e">
        <f t="shared" ref="E203:J203" si="105">IF(ISERROR(((E277+E272)/D277)-1),#N/A,((E277+E272)/D277)-1)</f>
        <v>#N/A</v>
      </c>
      <c r="F203" s="5">
        <f t="shared" si="105"/>
        <v>3.1344209966306158E-2</v>
      </c>
      <c r="G203" s="5">
        <f t="shared" si="105"/>
        <v>-0.27795211279714571</v>
      </c>
      <c r="H203" s="5">
        <f t="shared" si="105"/>
        <v>0.6734535929034946</v>
      </c>
      <c r="I203" s="5">
        <f t="shared" si="105"/>
        <v>0.22131701590238007</v>
      </c>
      <c r="J203" s="5">
        <f t="shared" si="105"/>
        <v>-0.37385425812115891</v>
      </c>
    </row>
    <row r="204" spans="1:10" x14ac:dyDescent="0.45">
      <c r="A204" s="7" t="s">
        <v>30</v>
      </c>
      <c r="B204" s="7" t="s">
        <v>31</v>
      </c>
      <c r="C204" s="7" t="s">
        <v>32</v>
      </c>
      <c r="D204" s="7" t="s">
        <v>33</v>
      </c>
      <c r="E204" s="7" t="s">
        <v>33</v>
      </c>
      <c r="F204" s="7" t="s">
        <v>33</v>
      </c>
      <c r="G204" s="7" t="s">
        <v>33</v>
      </c>
      <c r="H204" s="7" t="s">
        <v>33</v>
      </c>
      <c r="I204" s="7" t="s">
        <v>33</v>
      </c>
      <c r="J204" s="7" t="s">
        <v>33</v>
      </c>
    </row>
    <row r="205" spans="1:10" x14ac:dyDescent="0.45">
      <c r="A205" s="3" t="s">
        <v>6</v>
      </c>
      <c r="B205" s="3" t="s">
        <v>143</v>
      </c>
      <c r="C205" s="7" t="s">
        <v>144</v>
      </c>
      <c r="D205" s="7" t="s">
        <v>6</v>
      </c>
      <c r="E205" s="5" t="e">
        <v>#N/A</v>
      </c>
      <c r="F205" s="5" t="e">
        <v>#N/A</v>
      </c>
      <c r="G205" s="5" t="e">
        <v>#N/A</v>
      </c>
      <c r="H205" s="5" t="e">
        <v>#N/A</v>
      </c>
      <c r="I205" s="5" t="e">
        <v>#N/A</v>
      </c>
      <c r="J205" s="5" t="e">
        <v>#N/A</v>
      </c>
    </row>
    <row r="206" spans="1:10" x14ac:dyDescent="0.45">
      <c r="A206" s="3" t="s">
        <v>6</v>
      </c>
      <c r="B206" s="3" t="s">
        <v>145</v>
      </c>
      <c r="C206" s="7" t="s">
        <v>146</v>
      </c>
      <c r="D206" s="7" t="s">
        <v>6</v>
      </c>
      <c r="E206" s="5" t="e">
        <v>#N/A</v>
      </c>
      <c r="F206" s="5" t="e">
        <v>#N/A</v>
      </c>
      <c r="G206" s="5" t="e">
        <v>#N/A</v>
      </c>
      <c r="H206" s="5" t="e">
        <v>#N/A</v>
      </c>
      <c r="I206" s="5" t="e">
        <v>#N/A</v>
      </c>
      <c r="J206" s="5" t="e">
        <v>#N/A</v>
      </c>
    </row>
    <row r="207" spans="1:10" x14ac:dyDescent="0.45">
      <c r="A207" s="3" t="s">
        <v>6</v>
      </c>
      <c r="B207" s="3" t="s">
        <v>147</v>
      </c>
      <c r="C207" s="7" t="s">
        <v>148</v>
      </c>
      <c r="D207" s="7" t="s">
        <v>6</v>
      </c>
      <c r="E207" s="5" t="e">
        <v>#N/A</v>
      </c>
      <c r="F207" s="5" t="e">
        <v>#N/A</v>
      </c>
      <c r="G207" s="5" t="e">
        <v>#N/A</v>
      </c>
      <c r="H207" s="5" t="e">
        <v>#N/A</v>
      </c>
      <c r="I207" s="5" t="e">
        <v>#N/A</v>
      </c>
      <c r="J207" s="5" t="e">
        <v>#N/A</v>
      </c>
    </row>
    <row r="208" spans="1:10" x14ac:dyDescent="0.45">
      <c r="A208" s="3" t="s">
        <v>6</v>
      </c>
      <c r="B208" s="3"/>
      <c r="C208" s="7" t="s">
        <v>149</v>
      </c>
      <c r="D208" s="7" t="s">
        <v>6</v>
      </c>
      <c r="E208" s="5" t="e">
        <v>#N/A</v>
      </c>
      <c r="F208" s="5" t="e">
        <v>#N/A</v>
      </c>
      <c r="G208" s="5" t="e">
        <v>#N/A</v>
      </c>
      <c r="H208" s="5" t="e">
        <v>#N/A</v>
      </c>
      <c r="I208" s="5" t="e">
        <v>#N/A</v>
      </c>
      <c r="J208" s="5" t="e">
        <v>#N/A</v>
      </c>
    </row>
    <row r="209" spans="1:10" x14ac:dyDescent="0.45">
      <c r="A209" s="3" t="s">
        <v>6</v>
      </c>
      <c r="B209" s="3"/>
      <c r="C209" s="7" t="s">
        <v>150</v>
      </c>
      <c r="D209" s="7" t="s">
        <v>6</v>
      </c>
      <c r="E209" s="5" t="e">
        <v>#N/A</v>
      </c>
      <c r="F209" s="5" t="e">
        <v>#N/A</v>
      </c>
      <c r="G209" s="5" t="e">
        <v>#N/A</v>
      </c>
      <c r="H209" s="5" t="e">
        <v>#N/A</v>
      </c>
      <c r="I209" s="5" t="e">
        <v>#N/A</v>
      </c>
      <c r="J209" s="5" t="e">
        <v>#N/A</v>
      </c>
    </row>
    <row r="210" spans="1:10" x14ac:dyDescent="0.45">
      <c r="A210" s="3" t="s">
        <v>6</v>
      </c>
      <c r="B210" s="3" t="s">
        <v>151</v>
      </c>
      <c r="C210" s="7" t="s">
        <v>152</v>
      </c>
      <c r="D210" s="7" t="s">
        <v>6</v>
      </c>
      <c r="E210" s="5" t="e">
        <v>#N/A</v>
      </c>
      <c r="F210" s="5" t="e">
        <v>#N/A</v>
      </c>
      <c r="G210" s="5" t="e">
        <v>#N/A</v>
      </c>
      <c r="H210" s="5" t="e">
        <v>#N/A</v>
      </c>
      <c r="I210" s="5" t="e">
        <v>#N/A</v>
      </c>
      <c r="J210" s="5" t="e">
        <v>#N/A</v>
      </c>
    </row>
    <row r="211" spans="1:10" x14ac:dyDescent="0.45">
      <c r="A211" s="3" t="s">
        <v>6</v>
      </c>
      <c r="B211" s="3"/>
      <c r="C211" s="7" t="s">
        <v>153</v>
      </c>
      <c r="D211" s="7" t="s">
        <v>6</v>
      </c>
      <c r="E211" s="5" t="e">
        <v>#N/A</v>
      </c>
      <c r="F211" s="5" t="e">
        <v>#N/A</v>
      </c>
      <c r="G211" s="5" t="e">
        <v>#N/A</v>
      </c>
      <c r="H211" s="5" t="e">
        <v>#N/A</v>
      </c>
      <c r="I211" s="5" t="e">
        <v>#N/A</v>
      </c>
      <c r="J211" s="5" t="e">
        <v>#N/A</v>
      </c>
    </row>
    <row r="212" spans="1:10" x14ac:dyDescent="0.45">
      <c r="A212" s="3" t="s">
        <v>6</v>
      </c>
      <c r="B212" s="3"/>
      <c r="C212" s="7" t="s">
        <v>154</v>
      </c>
      <c r="D212" s="7" t="s">
        <v>6</v>
      </c>
      <c r="E212" s="5" t="e">
        <v>#N/A</v>
      </c>
      <c r="F212" s="5" t="e">
        <v>#N/A</v>
      </c>
      <c r="G212" s="5" t="e">
        <v>#N/A</v>
      </c>
      <c r="H212" s="5" t="e">
        <v>#N/A</v>
      </c>
      <c r="I212" s="5" t="e">
        <v>#N/A</v>
      </c>
      <c r="J212" s="5" t="e">
        <v>#N/A</v>
      </c>
    </row>
    <row r="213" spans="1:10" x14ac:dyDescent="0.45">
      <c r="A213" s="3" t="s">
        <v>6</v>
      </c>
      <c r="B213" s="3" t="s">
        <v>155</v>
      </c>
      <c r="C213" s="7" t="s">
        <v>156</v>
      </c>
      <c r="D213" s="7" t="s">
        <v>6</v>
      </c>
      <c r="E213" s="5" t="e">
        <v>#N/A</v>
      </c>
      <c r="F213" s="5" t="e">
        <v>#N/A</v>
      </c>
      <c r="G213" s="5" t="e">
        <v>#N/A</v>
      </c>
      <c r="H213" s="5" t="e">
        <v>#N/A</v>
      </c>
      <c r="I213" s="5" t="e">
        <v>#N/A</v>
      </c>
      <c r="J213" s="5" t="e">
        <v>#N/A</v>
      </c>
    </row>
    <row r="214" spans="1:10" x14ac:dyDescent="0.45">
      <c r="A214" s="3" t="s">
        <v>6</v>
      </c>
      <c r="B214" s="3" t="s">
        <v>157</v>
      </c>
      <c r="C214" s="7" t="s">
        <v>158</v>
      </c>
      <c r="D214" s="7" t="s">
        <v>6</v>
      </c>
      <c r="E214" s="5">
        <v>56.606000000000002</v>
      </c>
      <c r="F214" s="5">
        <v>73.540999999999997</v>
      </c>
      <c r="G214" s="5">
        <v>79.39</v>
      </c>
      <c r="H214" s="5">
        <v>72.682000000000002</v>
      </c>
      <c r="I214" s="5">
        <v>76.453000000000003</v>
      </c>
      <c r="J214" s="5">
        <v>83.334000000000003</v>
      </c>
    </row>
    <row r="215" spans="1:10" x14ac:dyDescent="0.45">
      <c r="A215" s="3" t="s">
        <v>6</v>
      </c>
      <c r="B215" s="3"/>
      <c r="C215" s="7" t="s">
        <v>159</v>
      </c>
      <c r="D215" s="7" t="s">
        <v>6</v>
      </c>
      <c r="E215" s="5" t="e">
        <v>#N/A</v>
      </c>
      <c r="F215" s="5" t="e">
        <v>#N/A</v>
      </c>
      <c r="G215" s="5" t="e">
        <v>#N/A</v>
      </c>
      <c r="H215" s="5" t="e">
        <v>#N/A</v>
      </c>
      <c r="I215" s="5" t="e">
        <v>#N/A</v>
      </c>
      <c r="J215" s="5" t="e">
        <v>#N/A</v>
      </c>
    </row>
    <row r="216" spans="1:10" x14ac:dyDescent="0.45">
      <c r="A216" s="3"/>
      <c r="B216" s="3"/>
      <c r="C216" s="3"/>
      <c r="D216" s="5" t="s">
        <v>15</v>
      </c>
      <c r="E216" s="6" t="str">
        <f t="shared" ref="E216:J216" si="106">E151</f>
        <v xml:space="preserve">2020 </v>
      </c>
      <c r="F216" s="6" t="str">
        <f t="shared" si="106"/>
        <v xml:space="preserve">2021 </v>
      </c>
      <c r="G216" s="6" t="str">
        <f t="shared" si="106"/>
        <v xml:space="preserve">2022 </v>
      </c>
      <c r="H216" s="6" t="str">
        <f t="shared" si="106"/>
        <v xml:space="preserve">2023 </v>
      </c>
      <c r="I216" s="6" t="str">
        <f t="shared" si="106"/>
        <v xml:space="preserve">2024 </v>
      </c>
      <c r="J216" s="6" t="str">
        <f t="shared" si="106"/>
        <v xml:space="preserve">2025 </v>
      </c>
    </row>
    <row r="217" spans="1:10" x14ac:dyDescent="0.45">
      <c r="A217" s="3" t="s">
        <v>6</v>
      </c>
      <c r="B217" s="3" t="s">
        <v>160</v>
      </c>
      <c r="C217" s="7" t="s">
        <v>161</v>
      </c>
      <c r="D217" s="7" t="s">
        <v>6</v>
      </c>
      <c r="E217" s="5">
        <v>11966</v>
      </c>
      <c r="F217" s="5">
        <v>10537</v>
      </c>
      <c r="G217" s="5">
        <v>12508</v>
      </c>
      <c r="H217" s="5">
        <v>14194</v>
      </c>
      <c r="I217" s="5">
        <v>14032</v>
      </c>
      <c r="J217" s="5">
        <v>9565</v>
      </c>
    </row>
    <row r="218" spans="1:10" x14ac:dyDescent="0.45">
      <c r="A218" s="3" t="s">
        <v>6</v>
      </c>
      <c r="B218" s="3" t="s">
        <v>162</v>
      </c>
      <c r="C218" s="7" t="s">
        <v>163</v>
      </c>
      <c r="D218" s="7" t="s">
        <v>6</v>
      </c>
      <c r="E218" s="5">
        <v>8263</v>
      </c>
      <c r="F218" s="5">
        <v>9739</v>
      </c>
      <c r="G218" s="5">
        <v>10755</v>
      </c>
      <c r="H218" s="5">
        <v>11414</v>
      </c>
      <c r="I218" s="5">
        <v>11945</v>
      </c>
      <c r="J218" s="5">
        <v>14339</v>
      </c>
    </row>
    <row r="219" spans="1:10" x14ac:dyDescent="0.45">
      <c r="A219" s="3" t="s">
        <v>6</v>
      </c>
      <c r="B219" s="3" t="s">
        <v>164</v>
      </c>
      <c r="C219" s="7" t="s">
        <v>165</v>
      </c>
      <c r="D219" s="7" t="s">
        <v>6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</row>
    <row r="220" spans="1:10" x14ac:dyDescent="0.45">
      <c r="A220" s="3" t="s">
        <v>6</v>
      </c>
      <c r="B220" s="3" t="s">
        <v>166</v>
      </c>
      <c r="C220" s="7" t="s">
        <v>167</v>
      </c>
      <c r="D220" s="7" t="s">
        <v>6</v>
      </c>
      <c r="E220" s="5">
        <v>21889</v>
      </c>
      <c r="F220" s="5">
        <v>22850</v>
      </c>
      <c r="G220" s="5">
        <v>26395</v>
      </c>
      <c r="H220" s="5">
        <v>29074</v>
      </c>
      <c r="I220" s="5">
        <v>29727</v>
      </c>
      <c r="J220" s="5">
        <v>28222</v>
      </c>
    </row>
    <row r="221" spans="1:10" x14ac:dyDescent="0.45">
      <c r="A221" s="3" t="s">
        <v>6</v>
      </c>
      <c r="B221" s="3" t="s">
        <v>168</v>
      </c>
      <c r="C221" s="7" t="s">
        <v>169</v>
      </c>
      <c r="D221" s="7" t="s">
        <v>6</v>
      </c>
      <c r="E221" s="5">
        <v>7618</v>
      </c>
      <c r="F221" s="5">
        <v>8096</v>
      </c>
      <c r="G221" s="5">
        <v>9294</v>
      </c>
      <c r="H221" s="5">
        <v>9207</v>
      </c>
      <c r="I221" s="5">
        <v>9075</v>
      </c>
      <c r="J221" s="5">
        <v>8826</v>
      </c>
    </row>
    <row r="222" spans="1:10" x14ac:dyDescent="0.45">
      <c r="A222" s="3" t="s">
        <v>6</v>
      </c>
      <c r="B222" s="3" t="s">
        <v>170</v>
      </c>
      <c r="C222" s="7" t="s">
        <v>171</v>
      </c>
      <c r="D222" s="7" t="s">
        <v>6</v>
      </c>
      <c r="E222" s="5">
        <v>1955</v>
      </c>
      <c r="F222" s="5">
        <v>2401</v>
      </c>
      <c r="G222" s="5">
        <v>2702</v>
      </c>
      <c r="H222" s="5">
        <v>3152</v>
      </c>
      <c r="I222" s="5">
        <v>3682</v>
      </c>
      <c r="J222" s="5">
        <v>3703</v>
      </c>
    </row>
    <row r="223" spans="1:10" x14ac:dyDescent="0.45">
      <c r="A223" s="3" t="s">
        <v>6</v>
      </c>
      <c r="B223" s="3" t="s">
        <v>172</v>
      </c>
      <c r="C223" s="7" t="s">
        <v>173</v>
      </c>
      <c r="D223" s="7" t="s">
        <v>6</v>
      </c>
      <c r="E223" s="5">
        <v>5663</v>
      </c>
      <c r="F223" s="5">
        <v>5695</v>
      </c>
      <c r="G223" s="5">
        <v>6592</v>
      </c>
      <c r="H223" s="5">
        <v>6055</v>
      </c>
      <c r="I223" s="5">
        <v>5393</v>
      </c>
      <c r="J223" s="5">
        <v>5123</v>
      </c>
    </row>
    <row r="224" spans="1:10" x14ac:dyDescent="0.45">
      <c r="A224" s="3" t="s">
        <v>6</v>
      </c>
      <c r="B224" s="3" t="s">
        <v>174</v>
      </c>
      <c r="C224" s="7" t="s">
        <v>175</v>
      </c>
      <c r="D224" s="7" t="s">
        <v>6</v>
      </c>
      <c r="E224" s="5">
        <v>66301</v>
      </c>
      <c r="F224" s="5">
        <v>95209</v>
      </c>
      <c r="G224" s="5">
        <v>98849</v>
      </c>
      <c r="H224" s="5">
        <v>99823</v>
      </c>
      <c r="I224" s="5">
        <v>102928</v>
      </c>
      <c r="J224" s="5">
        <v>112305</v>
      </c>
    </row>
    <row r="225" spans="1:10" x14ac:dyDescent="0.45">
      <c r="A225" s="3" t="s">
        <v>6</v>
      </c>
      <c r="B225" s="3" t="s">
        <v>176</v>
      </c>
      <c r="C225" s="7" t="s">
        <v>177</v>
      </c>
      <c r="D225" s="7" t="s">
        <v>6</v>
      </c>
      <c r="E225" s="5">
        <v>4316</v>
      </c>
      <c r="F225" s="5">
        <v>5356</v>
      </c>
      <c r="G225" s="5">
        <v>6486</v>
      </c>
      <c r="H225" s="5">
        <v>5739</v>
      </c>
      <c r="I225" s="5">
        <v>6321</v>
      </c>
      <c r="J225" s="5">
        <v>7978</v>
      </c>
    </row>
    <row r="226" spans="1:10" x14ac:dyDescent="0.45">
      <c r="A226" s="3" t="s">
        <v>6</v>
      </c>
      <c r="B226" s="3" t="s">
        <v>178</v>
      </c>
      <c r="C226" s="7" t="s">
        <v>179</v>
      </c>
      <c r="D226" s="7" t="s">
        <v>6</v>
      </c>
      <c r="E226" s="5">
        <v>0</v>
      </c>
      <c r="F226" s="5">
        <v>0</v>
      </c>
      <c r="G226" s="5">
        <v>0</v>
      </c>
      <c r="H226" s="5">
        <v>0</v>
      </c>
      <c r="I226" s="5">
        <v>0</v>
      </c>
      <c r="J226" s="5">
        <v>4000</v>
      </c>
    </row>
    <row r="227" spans="1:10" x14ac:dyDescent="0.45">
      <c r="A227" s="3" t="s">
        <v>6</v>
      </c>
      <c r="B227" s="3" t="s">
        <v>180</v>
      </c>
      <c r="C227" s="7" t="s">
        <v>181</v>
      </c>
      <c r="D227" s="7" t="s">
        <v>6</v>
      </c>
      <c r="E227" s="5" t="e">
        <v>#N/A</v>
      </c>
      <c r="F227" s="5" t="e">
        <v>#N/A</v>
      </c>
      <c r="G227" s="5" t="e">
        <v>#N/A</v>
      </c>
      <c r="H227" s="5" t="e">
        <v>#N/A</v>
      </c>
      <c r="I227" s="5" t="e">
        <v>#N/A</v>
      </c>
      <c r="J227" s="5" t="e">
        <v>#N/A</v>
      </c>
    </row>
    <row r="228" spans="1:10" x14ac:dyDescent="0.45">
      <c r="A228" s="3" t="s">
        <v>6</v>
      </c>
      <c r="B228" s="3" t="s">
        <v>182</v>
      </c>
      <c r="C228" s="7" t="s">
        <v>183</v>
      </c>
      <c r="D228" s="7" t="s">
        <v>6</v>
      </c>
      <c r="E228" s="5" t="e">
        <v>#N/A</v>
      </c>
      <c r="F228" s="5" t="e">
        <v>#N/A</v>
      </c>
      <c r="G228" s="5" t="e">
        <v>#N/A</v>
      </c>
      <c r="H228" s="5" t="e">
        <v>#N/A</v>
      </c>
      <c r="I228" s="5">
        <v>0</v>
      </c>
      <c r="J228" s="5">
        <v>0</v>
      </c>
    </row>
    <row r="229" spans="1:10" x14ac:dyDescent="0.45">
      <c r="A229" s="3" t="s">
        <v>6</v>
      </c>
      <c r="B229" s="3" t="s">
        <v>184</v>
      </c>
      <c r="C229" s="7" t="s">
        <v>185</v>
      </c>
      <c r="D229" s="7" t="s">
        <v>6</v>
      </c>
      <c r="E229" s="5">
        <v>805</v>
      </c>
      <c r="F229" s="5">
        <v>804</v>
      </c>
      <c r="G229" s="5">
        <v>2029</v>
      </c>
      <c r="H229" s="5">
        <v>1889</v>
      </c>
      <c r="I229" s="5">
        <v>916</v>
      </c>
      <c r="J229" s="5">
        <v>823</v>
      </c>
    </row>
    <row r="230" spans="1:10" x14ac:dyDescent="0.45">
      <c r="A230" s="3" t="s">
        <v>6</v>
      </c>
      <c r="B230" s="3" t="s">
        <v>186</v>
      </c>
      <c r="C230" s="7" t="s">
        <v>187</v>
      </c>
      <c r="D230" s="7" t="s">
        <v>6</v>
      </c>
      <c r="E230" s="5">
        <v>12607</v>
      </c>
      <c r="F230" s="5">
        <v>15628</v>
      </c>
      <c r="G230" s="5">
        <v>17376</v>
      </c>
      <c r="H230" s="5">
        <v>19003</v>
      </c>
      <c r="I230" s="5">
        <v>20743</v>
      </c>
      <c r="J230" s="5">
        <v>24317</v>
      </c>
    </row>
    <row r="231" spans="1:10" x14ac:dyDescent="0.45">
      <c r="A231" s="3" t="s">
        <v>6</v>
      </c>
      <c r="B231" s="3" t="s">
        <v>188</v>
      </c>
      <c r="C231" s="7" t="s">
        <v>189</v>
      </c>
      <c r="D231" s="7" t="s">
        <v>6</v>
      </c>
      <c r="E231" s="5">
        <v>17728</v>
      </c>
      <c r="F231" s="5">
        <v>21788</v>
      </c>
      <c r="G231" s="5">
        <v>25891</v>
      </c>
      <c r="H231" s="5">
        <v>26631</v>
      </c>
      <c r="I231" s="5">
        <v>27980</v>
      </c>
      <c r="J231" s="5">
        <v>37118</v>
      </c>
    </row>
    <row r="232" spans="1:10" x14ac:dyDescent="0.45">
      <c r="A232" s="3" t="s">
        <v>6</v>
      </c>
      <c r="B232" s="3" t="s">
        <v>190</v>
      </c>
      <c r="C232" s="7" t="s">
        <v>191</v>
      </c>
      <c r="D232" s="7" t="s">
        <v>6</v>
      </c>
      <c r="E232" s="5">
        <v>5608</v>
      </c>
      <c r="F232" s="5">
        <v>13566</v>
      </c>
      <c r="G232" s="5">
        <v>12850</v>
      </c>
      <c r="H232" s="5">
        <v>11673</v>
      </c>
      <c r="I232" s="5">
        <v>11154</v>
      </c>
      <c r="J232" s="5">
        <v>12888</v>
      </c>
    </row>
    <row r="233" spans="1:10" x14ac:dyDescent="0.45">
      <c r="A233" s="3" t="s">
        <v>6</v>
      </c>
      <c r="B233" s="3" t="s">
        <v>192</v>
      </c>
      <c r="C233" s="7" t="s">
        <v>193</v>
      </c>
      <c r="D233" s="7" t="s">
        <v>6</v>
      </c>
      <c r="E233" s="5">
        <v>1472</v>
      </c>
      <c r="F233" s="5">
        <v>1724</v>
      </c>
      <c r="G233" s="5">
        <v>1749</v>
      </c>
      <c r="H233" s="5">
        <v>1873</v>
      </c>
      <c r="I233" s="5">
        <v>2621</v>
      </c>
      <c r="J233" s="5">
        <v>3157</v>
      </c>
    </row>
    <row r="234" spans="1:10" x14ac:dyDescent="0.45">
      <c r="A234" s="3" t="s">
        <v>6</v>
      </c>
      <c r="B234" s="3" t="s">
        <v>194</v>
      </c>
      <c r="C234" s="7" t="s">
        <v>195</v>
      </c>
      <c r="D234" s="7" t="s">
        <v>6</v>
      </c>
      <c r="E234" s="5">
        <v>24808</v>
      </c>
      <c r="F234" s="5">
        <v>37078</v>
      </c>
      <c r="G234" s="5">
        <v>40490</v>
      </c>
      <c r="H234" s="5">
        <v>40177</v>
      </c>
      <c r="I234" s="5">
        <v>41755</v>
      </c>
      <c r="J234" s="5">
        <v>53163</v>
      </c>
    </row>
    <row r="235" spans="1:10" x14ac:dyDescent="0.45">
      <c r="A235" s="3" t="s">
        <v>6</v>
      </c>
      <c r="B235" s="3" t="s">
        <v>196</v>
      </c>
      <c r="C235" s="7" t="s">
        <v>197</v>
      </c>
      <c r="D235" s="7" t="s">
        <v>6</v>
      </c>
      <c r="E235" s="5">
        <v>0</v>
      </c>
      <c r="F235" s="5">
        <v>0</v>
      </c>
      <c r="G235" s="5">
        <v>0</v>
      </c>
      <c r="H235" s="5">
        <v>0</v>
      </c>
      <c r="I235" s="5">
        <v>0</v>
      </c>
      <c r="J235" s="5">
        <v>0</v>
      </c>
    </row>
    <row r="236" spans="1:10" x14ac:dyDescent="0.45">
      <c r="A236" s="3" t="s">
        <v>6</v>
      </c>
      <c r="B236" s="3" t="s">
        <v>198</v>
      </c>
      <c r="C236" s="7" t="s">
        <v>199</v>
      </c>
      <c r="D236" s="7" t="s">
        <v>6</v>
      </c>
      <c r="E236" s="5">
        <v>1</v>
      </c>
      <c r="F236" s="5">
        <v>1</v>
      </c>
      <c r="G236" s="5">
        <v>1</v>
      </c>
      <c r="H236" s="5">
        <v>1</v>
      </c>
      <c r="I236" s="5">
        <v>1</v>
      </c>
      <c r="J236" s="5">
        <v>1</v>
      </c>
    </row>
    <row r="237" spans="1:10" x14ac:dyDescent="0.45">
      <c r="A237" s="3" t="s">
        <v>6</v>
      </c>
      <c r="B237" s="3" t="s">
        <v>200</v>
      </c>
      <c r="C237" s="7" t="s">
        <v>201</v>
      </c>
      <c r="D237" s="7" t="s">
        <v>6</v>
      </c>
      <c r="E237" s="5">
        <v>35601</v>
      </c>
      <c r="F237" s="5">
        <v>50919</v>
      </c>
      <c r="G237" s="5">
        <v>55047</v>
      </c>
      <c r="H237" s="5">
        <v>59841</v>
      </c>
      <c r="I237" s="5">
        <v>64576</v>
      </c>
      <c r="J237" s="5">
        <v>68835</v>
      </c>
    </row>
    <row r="238" spans="1:10" x14ac:dyDescent="0.45">
      <c r="A238" s="3" t="s">
        <v>6</v>
      </c>
      <c r="B238" s="3" t="s">
        <v>202</v>
      </c>
      <c r="C238" s="7" t="s">
        <v>203</v>
      </c>
      <c r="D238" s="7" t="s">
        <v>6</v>
      </c>
      <c r="E238" s="5">
        <v>5891</v>
      </c>
      <c r="F238" s="5">
        <v>7211</v>
      </c>
      <c r="G238" s="5">
        <v>7311</v>
      </c>
      <c r="H238" s="5">
        <v>11496</v>
      </c>
      <c r="I238" s="5">
        <v>16103</v>
      </c>
      <c r="J238" s="5">
        <v>22534</v>
      </c>
    </row>
    <row r="239" spans="1:10" x14ac:dyDescent="0.45">
      <c r="A239" s="3" t="s">
        <v>6</v>
      </c>
      <c r="B239" s="3" t="s">
        <v>204</v>
      </c>
      <c r="C239" s="7" t="s">
        <v>205</v>
      </c>
      <c r="D239" s="7" t="s">
        <v>6</v>
      </c>
      <c r="E239" s="5">
        <v>0</v>
      </c>
      <c r="F239" s="5">
        <v>0</v>
      </c>
      <c r="G239" s="5">
        <v>4000</v>
      </c>
      <c r="H239" s="5">
        <v>11692</v>
      </c>
      <c r="I239" s="5">
        <v>19507</v>
      </c>
      <c r="J239" s="5">
        <v>32228</v>
      </c>
    </row>
    <row r="240" spans="1:10" x14ac:dyDescent="0.45">
      <c r="A240" s="3" t="s">
        <v>6</v>
      </c>
      <c r="B240" s="3" t="s">
        <v>206</v>
      </c>
      <c r="C240" s="7" t="s">
        <v>207</v>
      </c>
      <c r="D240" s="7" t="s">
        <v>6</v>
      </c>
      <c r="E240" s="5">
        <v>41493</v>
      </c>
      <c r="F240" s="5">
        <v>58131</v>
      </c>
      <c r="G240" s="5">
        <v>58359</v>
      </c>
      <c r="H240" s="5">
        <v>59646</v>
      </c>
      <c r="I240" s="5">
        <v>61173</v>
      </c>
      <c r="J240" s="5">
        <v>59142</v>
      </c>
    </row>
    <row r="241" spans="1:10" x14ac:dyDescent="0.45">
      <c r="A241" s="3" t="s">
        <v>6</v>
      </c>
      <c r="B241" s="3" t="s">
        <v>208</v>
      </c>
      <c r="C241" s="7" t="s">
        <v>209</v>
      </c>
      <c r="D241" s="7" t="s">
        <v>6</v>
      </c>
      <c r="E241" s="5">
        <v>21252</v>
      </c>
      <c r="F241" s="5">
        <v>26492</v>
      </c>
      <c r="G241" s="5">
        <v>31352</v>
      </c>
      <c r="H241" s="5">
        <v>34857</v>
      </c>
      <c r="I241" s="5">
        <v>37895</v>
      </c>
      <c r="J241" s="5">
        <v>41525</v>
      </c>
    </row>
    <row r="242" spans="1:10" x14ac:dyDescent="0.45">
      <c r="A242" s="3" t="s">
        <v>6</v>
      </c>
      <c r="B242" s="3" t="s">
        <v>210</v>
      </c>
      <c r="C242" s="7" t="s">
        <v>211</v>
      </c>
      <c r="D242" s="7" t="s">
        <v>6</v>
      </c>
      <c r="E242" s="5">
        <v>4218</v>
      </c>
      <c r="F242" s="5">
        <v>5475</v>
      </c>
      <c r="G242" s="5">
        <v>6373</v>
      </c>
      <c r="H242" s="5">
        <v>6463</v>
      </c>
      <c r="I242" s="5">
        <v>6893</v>
      </c>
      <c r="J242" s="5">
        <v>7378</v>
      </c>
    </row>
    <row r="243" spans="1:10" x14ac:dyDescent="0.45">
      <c r="A243" s="3" t="s">
        <v>6</v>
      </c>
      <c r="B243" s="3" t="s">
        <v>212</v>
      </c>
      <c r="C243" s="7" t="s">
        <v>213</v>
      </c>
      <c r="D243" s="7" t="s">
        <v>6</v>
      </c>
      <c r="E243" s="5">
        <f t="shared" ref="E243:J243" si="107">IF(ISERROR(E241-E242),#N/A,E241-E242)</f>
        <v>17034</v>
      </c>
      <c r="F243" s="5">
        <f t="shared" si="107"/>
        <v>21017</v>
      </c>
      <c r="G243" s="5">
        <f t="shared" si="107"/>
        <v>24979</v>
      </c>
      <c r="H243" s="5">
        <f t="shared" si="107"/>
        <v>28394</v>
      </c>
      <c r="I243" s="5">
        <f t="shared" si="107"/>
        <v>31002</v>
      </c>
      <c r="J243" s="5">
        <f t="shared" si="107"/>
        <v>34147</v>
      </c>
    </row>
    <row r="244" spans="1:10" x14ac:dyDescent="0.45">
      <c r="A244" s="3" t="s">
        <v>6</v>
      </c>
      <c r="B244" s="3" t="s">
        <v>214</v>
      </c>
      <c r="C244" s="7" t="s">
        <v>215</v>
      </c>
      <c r="D244" s="7" t="s">
        <v>6</v>
      </c>
      <c r="E244" s="5">
        <v>14716</v>
      </c>
      <c r="F244" s="5">
        <v>18137</v>
      </c>
      <c r="G244" s="5">
        <v>20218</v>
      </c>
      <c r="H244" s="5">
        <v>19426</v>
      </c>
      <c r="I244" s="5">
        <v>20685</v>
      </c>
      <c r="J244" s="5">
        <v>22343</v>
      </c>
    </row>
    <row r="245" spans="1:10" x14ac:dyDescent="0.45">
      <c r="A245" s="3" t="s">
        <v>6</v>
      </c>
      <c r="B245" s="3" t="s">
        <v>216</v>
      </c>
      <c r="C245" s="7" t="s">
        <v>217</v>
      </c>
      <c r="D245" s="7" t="s">
        <v>6</v>
      </c>
      <c r="E245" s="5">
        <v>2318</v>
      </c>
      <c r="F245" s="5">
        <v>2880</v>
      </c>
      <c r="G245" s="5">
        <v>4761</v>
      </c>
      <c r="H245" s="5">
        <v>8968</v>
      </c>
      <c r="I245" s="5">
        <v>10317</v>
      </c>
      <c r="J245" s="5">
        <v>11804</v>
      </c>
    </row>
    <row r="246" spans="1:10" x14ac:dyDescent="0.45">
      <c r="A246" s="3" t="s">
        <v>6</v>
      </c>
      <c r="B246" s="3" t="s">
        <v>218</v>
      </c>
      <c r="C246" s="7" t="s">
        <v>219</v>
      </c>
      <c r="D246" s="7" t="s">
        <v>6</v>
      </c>
      <c r="E246" s="5">
        <v>1679</v>
      </c>
      <c r="F246" s="5">
        <v>2278</v>
      </c>
      <c r="G246" s="5">
        <v>2903</v>
      </c>
      <c r="H246" s="5">
        <v>2969</v>
      </c>
      <c r="I246" s="5">
        <v>2651</v>
      </c>
      <c r="J246" s="5">
        <v>2887</v>
      </c>
    </row>
    <row r="247" spans="1:10" x14ac:dyDescent="0.45">
      <c r="A247" s="3" t="s">
        <v>6</v>
      </c>
      <c r="B247" s="3" t="s">
        <v>220</v>
      </c>
      <c r="C247" s="7" t="s">
        <v>221</v>
      </c>
      <c r="D247" s="7" t="s">
        <v>6</v>
      </c>
      <c r="E247" s="5">
        <v>639</v>
      </c>
      <c r="F247" s="5">
        <v>602</v>
      </c>
      <c r="G247" s="5">
        <v>1858</v>
      </c>
      <c r="H247" s="5">
        <v>5999</v>
      </c>
      <c r="I247" s="5">
        <v>7666</v>
      </c>
      <c r="J247" s="5">
        <v>8917</v>
      </c>
    </row>
    <row r="248" spans="1:10" x14ac:dyDescent="0.45">
      <c r="A248" s="3" t="s">
        <v>6</v>
      </c>
      <c r="B248" s="3" t="s">
        <v>222</v>
      </c>
      <c r="C248" s="7" t="s">
        <v>223</v>
      </c>
      <c r="D248" s="7" t="s">
        <v>6</v>
      </c>
      <c r="E248" s="5">
        <v>126</v>
      </c>
      <c r="F248" s="5">
        <v>220</v>
      </c>
      <c r="G248" s="5">
        <v>297</v>
      </c>
      <c r="H248" s="5" t="e">
        <v>#N/A</v>
      </c>
      <c r="I248" s="5">
        <v>272</v>
      </c>
      <c r="J248" s="5">
        <v>324</v>
      </c>
    </row>
    <row r="249" spans="1:10" x14ac:dyDescent="0.45">
      <c r="A249" s="3" t="s">
        <v>6</v>
      </c>
      <c r="B249" s="3" t="s">
        <v>224</v>
      </c>
      <c r="C249" s="7" t="s">
        <v>225</v>
      </c>
      <c r="D249" s="7" t="s">
        <v>6</v>
      </c>
      <c r="E249" s="5">
        <v>2191</v>
      </c>
      <c r="F249" s="5">
        <v>1204</v>
      </c>
      <c r="G249" s="5">
        <v>-73</v>
      </c>
      <c r="H249" s="5">
        <v>-61</v>
      </c>
      <c r="I249" s="5">
        <v>465</v>
      </c>
      <c r="J249" s="5">
        <v>1513</v>
      </c>
    </row>
    <row r="250" spans="1:10" x14ac:dyDescent="0.45">
      <c r="A250" s="3" t="s">
        <v>6</v>
      </c>
      <c r="B250" s="3" t="s">
        <v>226</v>
      </c>
      <c r="C250" s="7" t="s">
        <v>227</v>
      </c>
      <c r="D250" s="7" t="s">
        <v>6</v>
      </c>
      <c r="E250" s="5">
        <v>-143</v>
      </c>
      <c r="F250" s="5">
        <v>-54</v>
      </c>
      <c r="G250" s="5">
        <v>-828</v>
      </c>
      <c r="H250" s="5">
        <v>-988</v>
      </c>
      <c r="I250" s="5">
        <v>-421</v>
      </c>
      <c r="J250" s="5">
        <v>-586</v>
      </c>
    </row>
    <row r="251" spans="1:10" x14ac:dyDescent="0.45">
      <c r="A251" s="3" t="s">
        <v>6</v>
      </c>
      <c r="B251" s="3" t="s">
        <v>228</v>
      </c>
      <c r="C251" s="7" t="s">
        <v>229</v>
      </c>
      <c r="D251" s="7" t="s">
        <v>6</v>
      </c>
      <c r="E251" s="5">
        <v>2561</v>
      </c>
      <c r="F251" s="5">
        <v>1532</v>
      </c>
      <c r="G251" s="5">
        <v>660</v>
      </c>
      <c r="H251" s="5">
        <v>4950</v>
      </c>
      <c r="I251" s="5">
        <v>7438</v>
      </c>
      <c r="J251" s="5">
        <v>9520</v>
      </c>
    </row>
    <row r="252" spans="1:10" x14ac:dyDescent="0.45">
      <c r="A252" s="3" t="s">
        <v>6</v>
      </c>
      <c r="B252" s="3" t="s">
        <v>230</v>
      </c>
      <c r="C252" s="7" t="s">
        <v>231</v>
      </c>
      <c r="D252" s="7" t="s">
        <v>6</v>
      </c>
      <c r="E252" s="5">
        <v>-1511</v>
      </c>
      <c r="F252" s="5">
        <v>88</v>
      </c>
      <c r="G252" s="5">
        <v>452</v>
      </c>
      <c r="H252" s="5">
        <v>814</v>
      </c>
      <c r="I252" s="5">
        <v>1241</v>
      </c>
      <c r="J252" s="5">
        <v>2063</v>
      </c>
    </row>
    <row r="253" spans="1:10" x14ac:dyDescent="0.45">
      <c r="A253" s="3" t="s">
        <v>6</v>
      </c>
      <c r="B253" s="3" t="s">
        <v>232</v>
      </c>
      <c r="C253" s="7" t="s">
        <v>233</v>
      </c>
      <c r="D253" s="7" t="s">
        <v>6</v>
      </c>
      <c r="E253" s="5">
        <v>0</v>
      </c>
      <c r="F253" s="5">
        <v>0</v>
      </c>
      <c r="G253" s="5">
        <v>0</v>
      </c>
      <c r="H253" s="5">
        <v>0</v>
      </c>
      <c r="I253" s="5">
        <v>0</v>
      </c>
      <c r="J253" s="5">
        <v>0</v>
      </c>
    </row>
    <row r="254" spans="1:10" x14ac:dyDescent="0.45">
      <c r="A254" s="3" t="s">
        <v>6</v>
      </c>
      <c r="B254" s="3" t="s">
        <v>234</v>
      </c>
      <c r="C254" s="7" t="s">
        <v>235</v>
      </c>
      <c r="D254" s="7" t="s">
        <v>6</v>
      </c>
      <c r="E254" s="5">
        <v>4072</v>
      </c>
      <c r="F254" s="5">
        <v>1444</v>
      </c>
      <c r="G254" s="5">
        <v>208</v>
      </c>
      <c r="H254" s="5">
        <v>4136</v>
      </c>
      <c r="I254" s="5">
        <v>6197</v>
      </c>
      <c r="J254" s="5">
        <v>7457</v>
      </c>
    </row>
    <row r="255" spans="1:10" x14ac:dyDescent="0.45">
      <c r="A255" s="3" t="s">
        <v>6</v>
      </c>
      <c r="B255" s="3" t="s">
        <v>236</v>
      </c>
      <c r="C255" s="7" t="s">
        <v>237</v>
      </c>
      <c r="D255" s="7" t="s">
        <v>6</v>
      </c>
      <c r="E255" s="5">
        <v>0</v>
      </c>
      <c r="F255" s="5">
        <v>0</v>
      </c>
      <c r="G255" s="5">
        <v>0</v>
      </c>
      <c r="H255" s="5">
        <v>0</v>
      </c>
      <c r="I255" s="5">
        <v>0</v>
      </c>
      <c r="J255" s="5">
        <v>0</v>
      </c>
    </row>
    <row r="256" spans="1:10" x14ac:dyDescent="0.45">
      <c r="A256" s="3" t="s">
        <v>6</v>
      </c>
      <c r="B256" s="3" t="s">
        <v>238</v>
      </c>
      <c r="C256" s="7" t="s">
        <v>239</v>
      </c>
      <c r="D256" s="7" t="s">
        <v>6</v>
      </c>
      <c r="E256" s="5">
        <v>0</v>
      </c>
      <c r="F256" s="5">
        <v>0</v>
      </c>
      <c r="G256" s="5">
        <v>0</v>
      </c>
      <c r="H256" s="5">
        <v>0</v>
      </c>
      <c r="I256" s="5">
        <v>0</v>
      </c>
      <c r="J256" s="5">
        <v>0</v>
      </c>
    </row>
    <row r="257" spans="1:10" x14ac:dyDescent="0.45">
      <c r="A257" s="3" t="s">
        <v>6</v>
      </c>
      <c r="B257" s="3" t="s">
        <v>240</v>
      </c>
      <c r="C257" s="7" t="s">
        <v>241</v>
      </c>
      <c r="D257" s="7" t="s">
        <v>6</v>
      </c>
      <c r="E257" s="5">
        <v>4072</v>
      </c>
      <c r="F257" s="5">
        <v>1444</v>
      </c>
      <c r="G257" s="5">
        <v>208</v>
      </c>
      <c r="H257" s="5">
        <v>4136</v>
      </c>
      <c r="I257" s="5">
        <v>6197</v>
      </c>
      <c r="J257" s="5">
        <v>7457</v>
      </c>
    </row>
    <row r="258" spans="1:10" x14ac:dyDescent="0.45">
      <c r="A258" s="3" t="s">
        <v>6</v>
      </c>
      <c r="B258" s="3" t="s">
        <v>242</v>
      </c>
      <c r="C258" s="7" t="s">
        <v>243</v>
      </c>
      <c r="D258" s="7" t="s">
        <v>6</v>
      </c>
      <c r="E258" s="5">
        <v>0</v>
      </c>
      <c r="F258" s="5">
        <v>0</v>
      </c>
      <c r="G258" s="5">
        <v>0</v>
      </c>
      <c r="H258" s="5">
        <v>0</v>
      </c>
      <c r="I258" s="5">
        <v>0</v>
      </c>
      <c r="J258" s="5">
        <v>0</v>
      </c>
    </row>
    <row r="259" spans="1:10" x14ac:dyDescent="0.45">
      <c r="A259" s="3" t="s">
        <v>6</v>
      </c>
      <c r="B259" s="3" t="s">
        <v>244</v>
      </c>
      <c r="C259" s="7" t="s">
        <v>245</v>
      </c>
      <c r="D259" s="7" t="s">
        <v>6</v>
      </c>
      <c r="E259" s="5">
        <v>4.4800000000000004</v>
      </c>
      <c r="F259" s="5">
        <v>1.51</v>
      </c>
      <c r="G259" s="5">
        <v>0.21</v>
      </c>
      <c r="H259" s="5">
        <v>4.25</v>
      </c>
      <c r="I259" s="5">
        <v>6.44</v>
      </c>
      <c r="J259" s="5">
        <v>7.85</v>
      </c>
    </row>
    <row r="260" spans="1:10" x14ac:dyDescent="0.45">
      <c r="A260" s="3" t="s">
        <v>6</v>
      </c>
      <c r="B260" s="3" t="s">
        <v>246</v>
      </c>
      <c r="C260" s="7" t="s">
        <v>247</v>
      </c>
      <c r="D260" s="7" t="s">
        <v>6</v>
      </c>
      <c r="E260" s="5">
        <v>4.4800000000000004</v>
      </c>
      <c r="F260" s="5">
        <v>1.51</v>
      </c>
      <c r="G260" s="5">
        <v>0.21</v>
      </c>
      <c r="H260" s="5">
        <v>4.25</v>
      </c>
      <c r="I260" s="5">
        <v>6.44</v>
      </c>
      <c r="J260" s="5">
        <v>7.85</v>
      </c>
    </row>
    <row r="261" spans="1:10" x14ac:dyDescent="0.45">
      <c r="A261" s="3" t="s">
        <v>6</v>
      </c>
      <c r="B261" s="3" t="s">
        <v>248</v>
      </c>
      <c r="C261" s="7" t="s">
        <v>249</v>
      </c>
      <c r="D261" s="7" t="s">
        <v>6</v>
      </c>
      <c r="E261" s="5">
        <v>4.38</v>
      </c>
      <c r="F261" s="5">
        <v>1.48</v>
      </c>
      <c r="G261" s="5">
        <v>0.21</v>
      </c>
      <c r="H261" s="5">
        <v>4.2</v>
      </c>
      <c r="I261" s="5">
        <v>6.36</v>
      </c>
      <c r="J261" s="5">
        <v>7.8</v>
      </c>
    </row>
    <row r="262" spans="1:10" x14ac:dyDescent="0.45">
      <c r="A262" s="3" t="s">
        <v>6</v>
      </c>
      <c r="B262" s="3" t="s">
        <v>250</v>
      </c>
      <c r="C262" s="7" t="s">
        <v>251</v>
      </c>
      <c r="D262" s="7" t="s">
        <v>6</v>
      </c>
      <c r="E262" s="5">
        <v>4.38</v>
      </c>
      <c r="F262" s="5">
        <v>1.48</v>
      </c>
      <c r="G262" s="5">
        <v>0.21</v>
      </c>
      <c r="H262" s="5">
        <v>4.2</v>
      </c>
      <c r="I262" s="5">
        <v>6.36</v>
      </c>
      <c r="J262" s="5">
        <v>7.8</v>
      </c>
    </row>
    <row r="263" spans="1:10" x14ac:dyDescent="0.45">
      <c r="A263" s="3" t="s">
        <v>6</v>
      </c>
      <c r="B263" s="3" t="s">
        <v>252</v>
      </c>
      <c r="C263" s="7" t="s">
        <v>253</v>
      </c>
      <c r="D263" s="7" t="s">
        <v>6</v>
      </c>
      <c r="E263" s="5">
        <v>908</v>
      </c>
      <c r="F263" s="5">
        <v>955</v>
      </c>
      <c r="G263" s="5">
        <v>992</v>
      </c>
      <c r="H263" s="5">
        <v>974</v>
      </c>
      <c r="I263" s="5">
        <v>962</v>
      </c>
      <c r="J263" s="5">
        <v>950</v>
      </c>
    </row>
    <row r="264" spans="1:10" x14ac:dyDescent="0.45">
      <c r="A264" s="3" t="s">
        <v>6</v>
      </c>
      <c r="B264" s="3" t="s">
        <v>254</v>
      </c>
      <c r="C264" s="7" t="s">
        <v>255</v>
      </c>
      <c r="D264" s="7" t="s">
        <v>6</v>
      </c>
      <c r="E264" s="5">
        <v>930</v>
      </c>
      <c r="F264" s="5">
        <v>974</v>
      </c>
      <c r="G264" s="5">
        <v>997</v>
      </c>
      <c r="H264" s="5">
        <v>984</v>
      </c>
      <c r="I264" s="5">
        <v>974</v>
      </c>
      <c r="J264" s="5">
        <v>956</v>
      </c>
    </row>
    <row r="265" spans="1:10" x14ac:dyDescent="0.45">
      <c r="A265" s="3" t="s">
        <v>6</v>
      </c>
      <c r="B265" s="3" t="s">
        <v>256</v>
      </c>
      <c r="C265" s="7" t="s">
        <v>257</v>
      </c>
      <c r="D265" s="7" t="s">
        <v>6</v>
      </c>
      <c r="E265" s="5">
        <v>919</v>
      </c>
      <c r="F265" s="5">
        <v>989</v>
      </c>
      <c r="G265" s="5">
        <v>981</v>
      </c>
      <c r="H265" s="5">
        <v>971</v>
      </c>
      <c r="I265" s="5">
        <v>962</v>
      </c>
      <c r="J265" s="5">
        <v>929</v>
      </c>
    </row>
    <row r="266" spans="1:10" x14ac:dyDescent="0.45">
      <c r="A266" s="3" t="s">
        <v>6</v>
      </c>
      <c r="B266" s="3" t="s">
        <v>258</v>
      </c>
      <c r="C266" s="7" t="s">
        <v>259</v>
      </c>
      <c r="D266" s="7" t="s">
        <v>6</v>
      </c>
      <c r="E266" s="5">
        <v>1</v>
      </c>
      <c r="F266" s="5">
        <v>1</v>
      </c>
      <c r="G266" s="5">
        <v>1</v>
      </c>
      <c r="H266" s="5">
        <v>1</v>
      </c>
      <c r="I266" s="5">
        <v>1</v>
      </c>
      <c r="J266" s="5">
        <v>1</v>
      </c>
    </row>
    <row r="267" spans="1:10" x14ac:dyDescent="0.45">
      <c r="A267" s="3" t="s">
        <v>6</v>
      </c>
      <c r="B267" s="3" t="s">
        <v>260</v>
      </c>
      <c r="C267" s="7" t="s">
        <v>261</v>
      </c>
      <c r="D267" s="7" t="s">
        <v>6</v>
      </c>
      <c r="E267" s="5">
        <v>4801</v>
      </c>
      <c r="F267" s="5">
        <v>6000</v>
      </c>
      <c r="G267" s="5">
        <v>7111</v>
      </c>
      <c r="H267" s="5">
        <v>10234</v>
      </c>
      <c r="I267" s="5">
        <v>13092</v>
      </c>
      <c r="J267" s="5">
        <v>14996</v>
      </c>
    </row>
    <row r="268" spans="1:10" x14ac:dyDescent="0.45">
      <c r="A268" s="3" t="s">
        <v>6</v>
      </c>
      <c r="B268" s="3" t="s">
        <v>262</v>
      </c>
      <c r="C268" s="7" t="s">
        <v>263</v>
      </c>
      <c r="D268" s="7" t="s">
        <v>6</v>
      </c>
      <c r="E268" s="5" t="e">
        <v>#N/A</v>
      </c>
      <c r="F268" s="5" t="e">
        <v>#N/A</v>
      </c>
      <c r="G268" s="5" t="e">
        <v>#N/A</v>
      </c>
      <c r="H268" s="5" t="e">
        <v>#N/A</v>
      </c>
      <c r="I268" s="5" t="e">
        <v>#N/A</v>
      </c>
      <c r="J268" s="5" t="e">
        <v>#N/A</v>
      </c>
    </row>
    <row r="269" spans="1:10" x14ac:dyDescent="0.45">
      <c r="A269" s="3" t="s">
        <v>6</v>
      </c>
      <c r="B269" s="3" t="s">
        <v>264</v>
      </c>
      <c r="C269" s="7" t="s">
        <v>265</v>
      </c>
      <c r="D269" s="7" t="s">
        <v>6</v>
      </c>
      <c r="E269" s="5" t="e">
        <v>#N/A</v>
      </c>
      <c r="F269" s="5" t="e">
        <v>#N/A</v>
      </c>
      <c r="G269" s="5" t="e">
        <v>#N/A</v>
      </c>
      <c r="H269" s="5" t="e">
        <v>#N/A</v>
      </c>
      <c r="I269" s="5" t="e">
        <v>#N/A</v>
      </c>
      <c r="J269" s="5" t="e">
        <v>#N/A</v>
      </c>
    </row>
    <row r="270" spans="1:10" x14ac:dyDescent="0.45">
      <c r="A270" s="3" t="s">
        <v>6</v>
      </c>
      <c r="B270" s="3" t="s">
        <v>266</v>
      </c>
      <c r="C270" s="7" t="s">
        <v>267</v>
      </c>
      <c r="D270" s="7" t="s">
        <v>6</v>
      </c>
      <c r="E270" s="5">
        <v>710</v>
      </c>
      <c r="F270" s="5">
        <v>717</v>
      </c>
      <c r="G270" s="5">
        <v>798</v>
      </c>
      <c r="H270" s="5">
        <v>736</v>
      </c>
      <c r="I270" s="5">
        <v>658</v>
      </c>
      <c r="J270" s="5">
        <v>594</v>
      </c>
    </row>
    <row r="271" spans="1:10" x14ac:dyDescent="0.45">
      <c r="A271" s="3" t="s">
        <v>6</v>
      </c>
      <c r="B271" s="3" t="s">
        <v>268</v>
      </c>
      <c r="C271" s="7" t="s">
        <v>269</v>
      </c>
      <c r="D271" s="7" t="s">
        <v>6</v>
      </c>
      <c r="E271" s="5">
        <v>0</v>
      </c>
      <c r="F271" s="5">
        <v>0</v>
      </c>
      <c r="G271" s="5">
        <v>0</v>
      </c>
      <c r="H271" s="5">
        <v>0</v>
      </c>
      <c r="I271" s="5">
        <v>0</v>
      </c>
      <c r="J271" s="5">
        <v>0</v>
      </c>
    </row>
    <row r="272" spans="1:10" x14ac:dyDescent="0.45">
      <c r="A272" s="3" t="s">
        <v>6</v>
      </c>
      <c r="B272" s="3" t="s">
        <v>270</v>
      </c>
      <c r="C272" s="7" t="s">
        <v>271</v>
      </c>
      <c r="D272" s="7" t="s">
        <v>6</v>
      </c>
      <c r="E272" s="5">
        <v>0</v>
      </c>
      <c r="F272" s="5">
        <v>0</v>
      </c>
      <c r="G272" s="5">
        <v>0</v>
      </c>
      <c r="H272" s="5">
        <v>0</v>
      </c>
      <c r="I272" s="5">
        <v>1.6</v>
      </c>
      <c r="J272" s="5">
        <v>1.6639999999999999</v>
      </c>
    </row>
    <row r="273" spans="1:10" x14ac:dyDescent="0.45">
      <c r="A273" s="3" t="s">
        <v>6</v>
      </c>
      <c r="B273" s="3" t="s">
        <v>272</v>
      </c>
      <c r="C273" s="7" t="s">
        <v>273</v>
      </c>
      <c r="D273" s="7" t="s">
        <v>6</v>
      </c>
      <c r="E273" s="5">
        <v>0</v>
      </c>
      <c r="F273" s="5">
        <v>0</v>
      </c>
      <c r="G273" s="5">
        <v>0</v>
      </c>
      <c r="H273" s="5">
        <v>0</v>
      </c>
      <c r="I273" s="5">
        <v>1549</v>
      </c>
      <c r="J273" s="5">
        <v>1605</v>
      </c>
    </row>
    <row r="274" spans="1:10" x14ac:dyDescent="0.45">
      <c r="A274" s="3" t="s">
        <v>6</v>
      </c>
      <c r="B274" s="3" t="s">
        <v>274</v>
      </c>
      <c r="C274" s="7" t="s">
        <v>275</v>
      </c>
      <c r="D274" s="7" t="s">
        <v>6</v>
      </c>
      <c r="E274" s="5">
        <v>0</v>
      </c>
      <c r="F274" s="5">
        <v>0</v>
      </c>
      <c r="G274" s="5">
        <v>0</v>
      </c>
      <c r="H274" s="5">
        <v>0</v>
      </c>
      <c r="I274" s="5">
        <v>0</v>
      </c>
      <c r="J274" s="5">
        <v>0</v>
      </c>
    </row>
    <row r="275" spans="1:10" x14ac:dyDescent="0.45">
      <c r="A275" s="3" t="s">
        <v>6</v>
      </c>
      <c r="B275" s="3" t="s">
        <v>276</v>
      </c>
      <c r="C275" s="7" t="s">
        <v>277</v>
      </c>
      <c r="D275" s="7" t="s">
        <v>6</v>
      </c>
      <c r="E275" s="5">
        <v>0</v>
      </c>
      <c r="F275" s="5">
        <v>0</v>
      </c>
      <c r="G275" s="5">
        <v>0</v>
      </c>
      <c r="H275" s="5">
        <v>0</v>
      </c>
      <c r="I275" s="5">
        <v>0</v>
      </c>
      <c r="J275" s="5">
        <v>0</v>
      </c>
    </row>
    <row r="276" spans="1:10" x14ac:dyDescent="0.45">
      <c r="A276" s="3" t="s">
        <v>6</v>
      </c>
      <c r="B276" s="3" t="s">
        <v>278</v>
      </c>
      <c r="C276" s="7" t="s">
        <v>279</v>
      </c>
      <c r="D276" s="7" t="s">
        <v>6</v>
      </c>
      <c r="E276" s="5">
        <v>222.53</v>
      </c>
      <c r="F276" s="5">
        <v>254.13</v>
      </c>
      <c r="G276" s="5">
        <v>132.59</v>
      </c>
      <c r="H276" s="5">
        <v>263.14</v>
      </c>
      <c r="I276" s="5">
        <v>334.33</v>
      </c>
      <c r="J276" s="5">
        <v>264.91000000000003</v>
      </c>
    </row>
    <row r="277" spans="1:10" x14ac:dyDescent="0.45">
      <c r="A277" s="3" t="s">
        <v>6</v>
      </c>
      <c r="B277" s="3" t="s">
        <v>280</v>
      </c>
      <c r="C277" s="7" t="s">
        <v>281</v>
      </c>
      <c r="D277" s="7" t="s">
        <v>6</v>
      </c>
      <c r="E277" s="5">
        <v>225.56</v>
      </c>
      <c r="F277" s="5">
        <v>232.63</v>
      </c>
      <c r="G277" s="5">
        <v>167.97</v>
      </c>
      <c r="H277" s="5">
        <v>281.08999999999997</v>
      </c>
      <c r="I277" s="5">
        <v>341.7</v>
      </c>
      <c r="J277" s="5">
        <v>212.29</v>
      </c>
    </row>
    <row r="278" spans="1:10" x14ac:dyDescent="0.45">
      <c r="A278" s="3" t="s">
        <v>6</v>
      </c>
      <c r="B278" s="3" t="s">
        <v>282</v>
      </c>
      <c r="C278" s="7" t="s">
        <v>283</v>
      </c>
      <c r="D278" s="7" t="s">
        <v>6</v>
      </c>
      <c r="E278" s="5" t="e">
        <v>#N/A</v>
      </c>
      <c r="F278" s="5" t="e">
        <v>#N/A</v>
      </c>
      <c r="G278" s="5" t="e">
        <v>#N/A</v>
      </c>
      <c r="H278" s="5" t="e">
        <v>#N/A</v>
      </c>
      <c r="I278" s="5" t="e">
        <v>#N/A</v>
      </c>
      <c r="J278" s="5" t="e">
        <v>#N/A</v>
      </c>
    </row>
    <row r="279" spans="1:10" x14ac:dyDescent="0.45">
      <c r="A279" s="3" t="s">
        <v>6</v>
      </c>
      <c r="B279" s="3" t="s">
        <v>284</v>
      </c>
      <c r="C279" s="7" t="s">
        <v>285</v>
      </c>
      <c r="D279" s="7" t="s">
        <v>6</v>
      </c>
      <c r="E279" s="5">
        <v>787</v>
      </c>
      <c r="F279" s="5">
        <v>1000</v>
      </c>
      <c r="G279" s="5">
        <v>1000</v>
      </c>
      <c r="H279" s="5">
        <v>1100</v>
      </c>
      <c r="I279" s="5">
        <v>1000</v>
      </c>
      <c r="J279" s="5">
        <v>800</v>
      </c>
    </row>
    <row r="280" spans="1:10" x14ac:dyDescent="0.45">
      <c r="A280" s="3" t="s">
        <v>6</v>
      </c>
      <c r="B280" s="3" t="s">
        <v>286</v>
      </c>
      <c r="C280" s="7" t="s">
        <v>287</v>
      </c>
      <c r="D280" s="7" t="s">
        <v>6</v>
      </c>
      <c r="E280" s="5">
        <v>3598</v>
      </c>
      <c r="F280" s="5">
        <v>4465</v>
      </c>
      <c r="G280" s="5">
        <v>5055</v>
      </c>
      <c r="H280" s="5">
        <v>4906</v>
      </c>
      <c r="I280" s="5">
        <v>5493</v>
      </c>
      <c r="J280" s="5">
        <v>5993</v>
      </c>
    </row>
    <row r="281" spans="1:10" x14ac:dyDescent="0.45">
      <c r="A281" s="3" t="s">
        <v>6</v>
      </c>
      <c r="B281" s="3" t="s">
        <v>288</v>
      </c>
      <c r="C281" s="7" t="s">
        <v>289</v>
      </c>
      <c r="D281" s="7" t="s">
        <v>6</v>
      </c>
      <c r="E281" s="5">
        <f t="shared" ref="E281:J281" si="108">IF(OR(E251&lt;=0,E252&lt;=0),0,IF(E252/E251&gt;=0.999,#N/A,E252/E251))</f>
        <v>0</v>
      </c>
      <c r="F281" s="5">
        <f t="shared" si="108"/>
        <v>5.7441253263707574E-2</v>
      </c>
      <c r="G281" s="5">
        <f t="shared" si="108"/>
        <v>0.68484848484848482</v>
      </c>
      <c r="H281" s="5">
        <f t="shared" si="108"/>
        <v>0.16444444444444445</v>
      </c>
      <c r="I281" s="5">
        <f t="shared" si="108"/>
        <v>0.16684592632428072</v>
      </c>
      <c r="J281" s="5">
        <f t="shared" si="108"/>
        <v>0.21670168067226891</v>
      </c>
    </row>
    <row r="282" spans="1:10" x14ac:dyDescent="0.45">
      <c r="A282" s="3" t="s">
        <v>6</v>
      </c>
      <c r="B282" s="3" t="s">
        <v>290</v>
      </c>
      <c r="C282" s="7" t="s">
        <v>291</v>
      </c>
      <c r="D282" s="7" t="s">
        <v>6</v>
      </c>
      <c r="E282" s="5">
        <f t="shared" ref="E282:J282" si="109">IF(E266=1,E267,E268-E269)</f>
        <v>4801</v>
      </c>
      <c r="F282" s="5">
        <f t="shared" si="109"/>
        <v>6000</v>
      </c>
      <c r="G282" s="5">
        <f t="shared" si="109"/>
        <v>7111</v>
      </c>
      <c r="H282" s="5">
        <f t="shared" si="109"/>
        <v>10234</v>
      </c>
      <c r="I282" s="5">
        <f t="shared" si="109"/>
        <v>13092</v>
      </c>
      <c r="J282" s="5">
        <f t="shared" si="109"/>
        <v>14996</v>
      </c>
    </row>
    <row r="283" spans="1:10" x14ac:dyDescent="0.45">
      <c r="A283" s="3" t="s">
        <v>6</v>
      </c>
      <c r="B283" s="3" t="s">
        <v>292</v>
      </c>
      <c r="C283" s="7" t="s">
        <v>293</v>
      </c>
      <c r="D283" s="7" t="s">
        <v>6</v>
      </c>
      <c r="E283" s="5">
        <f t="shared" ref="E283:J283" si="110">IF(ISERROR(E282+E271-E270+((1-E281)*E248)),#N/A,E282+E271-E270+((1-E281)*E248))</f>
        <v>4217</v>
      </c>
      <c r="F283" s="5">
        <f t="shared" si="110"/>
        <v>5490.3629242819843</v>
      </c>
      <c r="G283" s="5">
        <f t="shared" si="110"/>
        <v>6406.6</v>
      </c>
      <c r="H283" s="5" t="e">
        <f t="shared" si="110"/>
        <v>#N/A</v>
      </c>
      <c r="I283" s="5">
        <f t="shared" si="110"/>
        <v>12660.617908039796</v>
      </c>
      <c r="J283" s="5">
        <f t="shared" si="110"/>
        <v>14655.788655462185</v>
      </c>
    </row>
    <row r="284" spans="1:10" x14ac:dyDescent="0.45">
      <c r="A284" s="3" t="s">
        <v>6</v>
      </c>
      <c r="B284" s="3" t="s">
        <v>294</v>
      </c>
      <c r="C284" s="7" t="s">
        <v>295</v>
      </c>
      <c r="D284" s="7" t="s">
        <v>6</v>
      </c>
      <c r="E284" s="5" t="e">
        <f t="shared" ref="E284:J284" si="111">IF(ISERROR(E283-E235+D235-E232+D232-E229+D229-E226+D226),#N/A,E283-E235+D235-E232+D232-E229+D229-E226+D226)</f>
        <v>#N/A</v>
      </c>
      <c r="F284" s="5">
        <f t="shared" si="111"/>
        <v>-2466.6370757180157</v>
      </c>
      <c r="G284" s="5">
        <f t="shared" si="111"/>
        <v>5897.6</v>
      </c>
      <c r="H284" s="5" t="e">
        <f t="shared" si="111"/>
        <v>#N/A</v>
      </c>
      <c r="I284" s="5">
        <f t="shared" si="111"/>
        <v>14152.617908039796</v>
      </c>
      <c r="J284" s="5">
        <f t="shared" si="111"/>
        <v>9014.7886554621855</v>
      </c>
    </row>
    <row r="285" spans="1:10" ht="25.2" x14ac:dyDescent="0.45">
      <c r="A285" s="7" t="s">
        <v>296</v>
      </c>
      <c r="B285" s="7" t="s">
        <v>297</v>
      </c>
      <c r="C285" s="7" t="s">
        <v>298</v>
      </c>
      <c r="D285" s="7" t="s">
        <v>299</v>
      </c>
      <c r="E285" s="7" t="s">
        <v>299</v>
      </c>
      <c r="F285" s="7" t="s">
        <v>299</v>
      </c>
      <c r="G285" s="7" t="s">
        <v>299</v>
      </c>
      <c r="H285" s="7" t="s">
        <v>299</v>
      </c>
      <c r="I285" s="7" t="s">
        <v>299</v>
      </c>
      <c r="J285" s="7" t="s">
        <v>299</v>
      </c>
    </row>
    <row r="288" spans="1:10" x14ac:dyDescent="0.45">
      <c r="A288" s="3" t="s">
        <v>9</v>
      </c>
      <c r="B288" s="3" t="s">
        <v>10</v>
      </c>
    </row>
    <row r="289" spans="1:10" x14ac:dyDescent="0.45">
      <c r="A289" s="3"/>
      <c r="B289" s="3" t="s">
        <v>307</v>
      </c>
    </row>
    <row r="290" spans="1:10" x14ac:dyDescent="0.45">
      <c r="A290" s="3"/>
      <c r="B290" s="3"/>
      <c r="C290" s="3"/>
    </row>
    <row r="291" spans="1:10" x14ac:dyDescent="0.45">
      <c r="A291" s="3"/>
      <c r="B291" s="3"/>
      <c r="C291" s="3"/>
      <c r="D291" s="5" t="s">
        <v>15</v>
      </c>
      <c r="E291" s="6" t="s">
        <v>16</v>
      </c>
      <c r="F291" s="6" t="s">
        <v>17</v>
      </c>
      <c r="G291" s="6" t="s">
        <v>18</v>
      </c>
      <c r="H291" s="6" t="s">
        <v>19</v>
      </c>
      <c r="I291" s="6" t="s">
        <v>20</v>
      </c>
      <c r="J291" s="6" t="s">
        <v>21</v>
      </c>
    </row>
    <row r="292" spans="1:10" x14ac:dyDescent="0.45">
      <c r="A292" s="3"/>
      <c r="B292" s="3"/>
      <c r="C292" s="7" t="s">
        <v>22</v>
      </c>
      <c r="D292" s="5" t="s">
        <v>23</v>
      </c>
      <c r="E292" s="7" t="s">
        <v>24</v>
      </c>
      <c r="F292" s="7" t="s">
        <v>25</v>
      </c>
      <c r="G292" s="7" t="s">
        <v>26</v>
      </c>
      <c r="H292" s="7" t="s">
        <v>27</v>
      </c>
      <c r="I292" s="7" t="s">
        <v>28</v>
      </c>
      <c r="J292" s="7" t="s">
        <v>29</v>
      </c>
    </row>
    <row r="293" spans="1:10" x14ac:dyDescent="0.45">
      <c r="A293" s="7" t="s">
        <v>30</v>
      </c>
      <c r="B293" s="7" t="s">
        <v>31</v>
      </c>
      <c r="C293" s="7" t="s">
        <v>32</v>
      </c>
      <c r="D293" s="7" t="s">
        <v>33</v>
      </c>
      <c r="E293" s="7" t="s">
        <v>33</v>
      </c>
      <c r="F293" s="7" t="s">
        <v>33</v>
      </c>
      <c r="G293" s="7" t="s">
        <v>33</v>
      </c>
      <c r="H293" s="7" t="s">
        <v>33</v>
      </c>
      <c r="I293" s="7" t="s">
        <v>33</v>
      </c>
      <c r="J293" s="7" t="s">
        <v>33</v>
      </c>
    </row>
    <row r="294" spans="1:10" x14ac:dyDescent="0.45">
      <c r="A294" s="3" t="s">
        <v>9</v>
      </c>
      <c r="B294" s="3" t="s">
        <v>34</v>
      </c>
      <c r="C294" s="7" t="s">
        <v>35</v>
      </c>
      <c r="D294" s="7" t="s">
        <v>36</v>
      </c>
      <c r="E294" s="5">
        <f t="shared" ref="E294:J294" si="112">IF(ISERROR(E361/E386),#N/A,E361/E386)</f>
        <v>10.137656261422618</v>
      </c>
      <c r="F294" s="5">
        <f t="shared" si="112"/>
        <v>12.86983105390185</v>
      </c>
      <c r="G294" s="5">
        <f t="shared" si="112"/>
        <v>11.682528721200326</v>
      </c>
      <c r="H294" s="5">
        <f t="shared" si="112"/>
        <v>18.072492884647581</v>
      </c>
      <c r="I294" s="5">
        <f t="shared" si="112"/>
        <v>17.243419763568674</v>
      </c>
      <c r="J294" s="5">
        <f t="shared" si="112"/>
        <v>17.046886828160485</v>
      </c>
    </row>
    <row r="295" spans="1:10" x14ac:dyDescent="0.45">
      <c r="A295" s="3" t="s">
        <v>9</v>
      </c>
      <c r="B295" s="3" t="s">
        <v>37</v>
      </c>
      <c r="C295" s="7" t="s">
        <v>38</v>
      </c>
      <c r="D295" s="7" t="s">
        <v>36</v>
      </c>
      <c r="E295" s="5">
        <f t="shared" ref="E295:J295" si="113">IF(ISERROR(E362/E386),#N/A,E362/E386)</f>
        <v>3.0494188171649976</v>
      </c>
      <c r="F295" s="5">
        <f t="shared" si="113"/>
        <v>3.97538213998391</v>
      </c>
      <c r="G295" s="5">
        <f t="shared" si="113"/>
        <v>3.7065729173206101</v>
      </c>
      <c r="H295" s="5">
        <f t="shared" si="113"/>
        <v>5.646911099949774</v>
      </c>
      <c r="I295" s="5">
        <f t="shared" si="113"/>
        <v>5.1851609953628106</v>
      </c>
      <c r="J295" s="5">
        <f t="shared" si="113"/>
        <v>4.6595855412566234</v>
      </c>
    </row>
    <row r="296" spans="1:10" x14ac:dyDescent="0.45">
      <c r="A296" s="3" t="s">
        <v>9</v>
      </c>
      <c r="B296" s="3" t="s">
        <v>39</v>
      </c>
      <c r="C296" s="7" t="s">
        <v>40</v>
      </c>
      <c r="D296" s="7" t="s">
        <v>36</v>
      </c>
      <c r="E296" s="5">
        <f t="shared" ref="E296:J296" si="114">IF(ISERROR((E361-E362)/E386),#N/A,(E361-E362)/E386)</f>
        <v>7.0882374442576213</v>
      </c>
      <c r="F296" s="5">
        <f t="shared" si="114"/>
        <v>8.894448913917941</v>
      </c>
      <c r="G296" s="5">
        <f t="shared" si="114"/>
        <v>7.9759558038797165</v>
      </c>
      <c r="H296" s="5">
        <f t="shared" si="114"/>
        <v>12.425581784697806</v>
      </c>
      <c r="I296" s="5">
        <f t="shared" si="114"/>
        <v>12.058258768205866</v>
      </c>
      <c r="J296" s="5">
        <f t="shared" si="114"/>
        <v>12.387301286903861</v>
      </c>
    </row>
    <row r="297" spans="1:10" x14ac:dyDescent="0.45">
      <c r="A297" s="3" t="s">
        <v>9</v>
      </c>
      <c r="B297" s="3" t="s">
        <v>41</v>
      </c>
      <c r="C297" s="7" t="s">
        <v>42</v>
      </c>
      <c r="D297" s="7" t="s">
        <v>43</v>
      </c>
      <c r="E297" s="5">
        <f t="shared" ref="E297:J297" si="115">IF(ISERROR(E360/E371),#N/A,E360/E371)</f>
        <v>3.0667558151810534</v>
      </c>
      <c r="F297" s="5">
        <f t="shared" si="115"/>
        <v>2.9281134248451459</v>
      </c>
      <c r="G297" s="5">
        <f t="shared" si="115"/>
        <v>2.3779942279942281</v>
      </c>
      <c r="H297" s="5">
        <f t="shared" si="115"/>
        <v>2.0965849365634242</v>
      </c>
      <c r="I297" s="5">
        <f t="shared" si="115"/>
        <v>1.8369313974102914</v>
      </c>
      <c r="J297" s="5">
        <f t="shared" si="115"/>
        <v>2.0053335928755658</v>
      </c>
    </row>
    <row r="298" spans="1:10" x14ac:dyDescent="0.45">
      <c r="A298" s="3" t="s">
        <v>9</v>
      </c>
      <c r="B298" s="3" t="s">
        <v>44</v>
      </c>
      <c r="C298" s="7" t="s">
        <v>45</v>
      </c>
      <c r="D298" s="7" t="s">
        <v>43</v>
      </c>
      <c r="E298" s="5">
        <f t="shared" ref="E298:J298" si="116">IF(ISERROR(E357/E371),#N/A,E357/E371)</f>
        <v>2.4051448076855402</v>
      </c>
      <c r="F298" s="5">
        <f t="shared" si="116"/>
        <v>2.1733899835029726</v>
      </c>
      <c r="G298" s="5">
        <f t="shared" si="116"/>
        <v>1.6415873015873015</v>
      </c>
      <c r="H298" s="5">
        <f t="shared" si="116"/>
        <v>1.3557092918082481</v>
      </c>
      <c r="I298" s="5">
        <f t="shared" si="116"/>
        <v>1.0733264513812526</v>
      </c>
      <c r="J298" s="5">
        <f t="shared" si="116"/>
        <v>1.2345418268528883</v>
      </c>
    </row>
    <row r="299" spans="1:10" x14ac:dyDescent="0.45">
      <c r="A299" s="3" t="s">
        <v>9</v>
      </c>
      <c r="B299" s="3" t="s">
        <v>46</v>
      </c>
      <c r="C299" s="7" t="s">
        <v>47</v>
      </c>
      <c r="D299" s="7" t="s">
        <v>43</v>
      </c>
      <c r="E299" s="5" t="e">
        <f t="shared" ref="E299:J299" si="117">IF(ISERROR(E381/((E358+D358)/2)),#N/A,E381/((E358+D358)/2))</f>
        <v>#N/A</v>
      </c>
      <c r="F299" s="5">
        <f t="shared" si="117"/>
        <v>7.1911407597621908</v>
      </c>
      <c r="G299" s="5">
        <f t="shared" si="117"/>
        <v>7.0245380488774094</v>
      </c>
      <c r="H299" s="5">
        <f t="shared" si="117"/>
        <v>6.9686472761896123</v>
      </c>
      <c r="I299" s="5">
        <f t="shared" si="117"/>
        <v>6.9791434040516833</v>
      </c>
      <c r="J299" s="5">
        <f t="shared" si="117"/>
        <v>6.9921024768715396</v>
      </c>
    </row>
    <row r="300" spans="1:10" x14ac:dyDescent="0.45">
      <c r="A300" s="3" t="s">
        <v>9</v>
      </c>
      <c r="B300" s="3" t="s">
        <v>48</v>
      </c>
      <c r="C300" s="7" t="s">
        <v>49</v>
      </c>
      <c r="D300" s="7" t="s">
        <v>43</v>
      </c>
      <c r="E300" s="5" t="e">
        <f t="shared" ref="E300:J300" si="118">IF(ISERROR(360/E299),#N/A,360/E299)</f>
        <v>#N/A</v>
      </c>
      <c r="F300" s="5">
        <f t="shared" si="118"/>
        <v>50.061598295275907</v>
      </c>
      <c r="G300" s="5">
        <f t="shared" si="118"/>
        <v>51.24892163656677</v>
      </c>
      <c r="H300" s="5">
        <f t="shared" si="118"/>
        <v>51.659954325718786</v>
      </c>
      <c r="I300" s="5">
        <f t="shared" si="118"/>
        <v>51.58226148369512</v>
      </c>
      <c r="J300" s="5">
        <f t="shared" si="118"/>
        <v>51.486659583552608</v>
      </c>
    </row>
    <row r="301" spans="1:10" x14ac:dyDescent="0.45">
      <c r="A301" s="3" t="s">
        <v>9</v>
      </c>
      <c r="B301" s="3" t="s">
        <v>50</v>
      </c>
      <c r="C301" s="7" t="s">
        <v>51</v>
      </c>
      <c r="D301" s="7" t="s">
        <v>43</v>
      </c>
      <c r="E301" s="5" t="e">
        <f t="shared" ref="E301:J301" si="119">IF(ISERROR(E418/((E358+D358)/2)),#N/A,E418/((E358+D358)/2))</f>
        <v>#N/A</v>
      </c>
      <c r="F301" s="5">
        <f t="shared" si="119"/>
        <v>1.5351550506601168E-2</v>
      </c>
      <c r="G301" s="5">
        <f t="shared" si="119"/>
        <v>1.8726405722233261E-2</v>
      </c>
      <c r="H301" s="5">
        <f t="shared" si="119"/>
        <v>1.7478633447439416E-2</v>
      </c>
      <c r="I301" s="5">
        <f t="shared" si="119"/>
        <v>1.7526718774924229E-2</v>
      </c>
      <c r="J301" s="5">
        <f t="shared" si="119"/>
        <v>1.6038046968566123E-2</v>
      </c>
    </row>
    <row r="302" spans="1:10" x14ac:dyDescent="0.45">
      <c r="A302" s="3" t="s">
        <v>9</v>
      </c>
      <c r="B302" s="3" t="s">
        <v>52</v>
      </c>
      <c r="C302" s="7" t="s">
        <v>53</v>
      </c>
      <c r="D302" s="7" t="s">
        <v>43</v>
      </c>
      <c r="E302" s="5" t="e">
        <f t="shared" ref="E302:J302" si="120">IF(ISERROR(E382/((E359+D359)/2)),#N/A,E382/((E359+D359)/2))</f>
        <v>#N/A</v>
      </c>
      <c r="F302" s="5">
        <f t="shared" si="120"/>
        <v>103.80295047418335</v>
      </c>
      <c r="G302" s="5">
        <f t="shared" si="120"/>
        <v>57.434375000000003</v>
      </c>
      <c r="H302" s="5" t="e">
        <f t="shared" si="120"/>
        <v>#N/A</v>
      </c>
      <c r="I302" s="5" t="e">
        <f t="shared" si="120"/>
        <v>#N/A</v>
      </c>
      <c r="J302" s="5" t="e">
        <f t="shared" si="120"/>
        <v>#N/A</v>
      </c>
    </row>
    <row r="303" spans="1:10" x14ac:dyDescent="0.45">
      <c r="A303" s="3" t="s">
        <v>9</v>
      </c>
      <c r="B303" s="3" t="s">
        <v>54</v>
      </c>
      <c r="C303" s="7" t="s">
        <v>55</v>
      </c>
      <c r="D303" s="7" t="s">
        <v>43</v>
      </c>
      <c r="E303" s="5" t="e">
        <f t="shared" ref="E303:J303" si="121">IF(ISERROR(360/E302),#N/A,360/E302)</f>
        <v>#N/A</v>
      </c>
      <c r="F303" s="5">
        <f t="shared" si="121"/>
        <v>3.4681095128363908</v>
      </c>
      <c r="G303" s="5">
        <f t="shared" si="121"/>
        <v>6.2680232874476305</v>
      </c>
      <c r="H303" s="5" t="e">
        <f t="shared" si="121"/>
        <v>#N/A</v>
      </c>
      <c r="I303" s="5" t="e">
        <f t="shared" si="121"/>
        <v>#N/A</v>
      </c>
      <c r="J303" s="5" t="e">
        <f t="shared" si="121"/>
        <v>#N/A</v>
      </c>
    </row>
    <row r="304" spans="1:10" x14ac:dyDescent="0.45">
      <c r="A304" s="3" t="s">
        <v>9</v>
      </c>
      <c r="B304" s="3" t="s">
        <v>56</v>
      </c>
      <c r="C304" s="7" t="s">
        <v>57</v>
      </c>
      <c r="D304" s="7" t="s">
        <v>43</v>
      </c>
      <c r="E304" s="5">
        <f t="shared" ref="E304:J304" si="122">IF(ISERROR((E357+E358)/E371),#N/A,(E357+E358)/E371)</f>
        <v>2.9573494739064645</v>
      </c>
      <c r="F304" s="5">
        <f t="shared" si="122"/>
        <v>2.8001213932206555</v>
      </c>
      <c r="G304" s="5">
        <f t="shared" si="122"/>
        <v>2.2225108225108223</v>
      </c>
      <c r="H304" s="5">
        <f t="shared" si="122"/>
        <v>1.941965922702716</v>
      </c>
      <c r="I304" s="5">
        <f t="shared" si="122"/>
        <v>1.6606112968739482</v>
      </c>
      <c r="J304" s="5">
        <f t="shared" si="122"/>
        <v>1.8466008078251983</v>
      </c>
    </row>
    <row r="305" spans="1:10" x14ac:dyDescent="0.45">
      <c r="A305" s="3" t="s">
        <v>9</v>
      </c>
      <c r="B305" s="3" t="s">
        <v>58</v>
      </c>
      <c r="C305" s="7" t="s">
        <v>59</v>
      </c>
      <c r="D305" s="7" t="s">
        <v>60</v>
      </c>
      <c r="E305" s="5" t="e">
        <f t="shared" ref="E305:J305" si="123">IF(ISERROR(E318/E319),#N/A,E318/E319)</f>
        <v>#N/A</v>
      </c>
      <c r="F305" s="5">
        <f t="shared" si="123"/>
        <v>1.4237172855131806</v>
      </c>
      <c r="G305" s="5">
        <f t="shared" si="123"/>
        <v>1.4172282885288352</v>
      </c>
      <c r="H305" s="5" t="e">
        <f t="shared" si="123"/>
        <v>#N/A</v>
      </c>
      <c r="I305" s="5" t="e">
        <f t="shared" si="123"/>
        <v>#N/A</v>
      </c>
      <c r="J305" s="5" t="e">
        <f t="shared" si="123"/>
        <v>#N/A</v>
      </c>
    </row>
    <row r="306" spans="1:10" x14ac:dyDescent="0.45">
      <c r="A306" s="3" t="s">
        <v>9</v>
      </c>
      <c r="B306" s="3" t="s">
        <v>61</v>
      </c>
      <c r="C306" s="7" t="s">
        <v>62</v>
      </c>
      <c r="D306" s="7" t="s">
        <v>60</v>
      </c>
      <c r="E306" s="5">
        <f t="shared" ref="E306:J306" si="124">IF((E364-E374-E375)&lt;=0,#N/A,IF(ISERROR(E364/(E364-E374-E375)),#N/A,E364/(E364-E374-E375)))</f>
        <v>1.4361923934143361</v>
      </c>
      <c r="F306" s="5">
        <f t="shared" si="124"/>
        <v>1.4277346156138853</v>
      </c>
      <c r="G306" s="5">
        <f t="shared" si="124"/>
        <v>1.4260103691673434</v>
      </c>
      <c r="H306" s="5">
        <f t="shared" si="124"/>
        <v>1.4199781917502707</v>
      </c>
      <c r="I306" s="5">
        <f t="shared" si="124"/>
        <v>1.3850450960367167</v>
      </c>
      <c r="J306" s="5">
        <f t="shared" si="124"/>
        <v>1.4334966828410773</v>
      </c>
    </row>
    <row r="307" spans="1:10" x14ac:dyDescent="0.45">
      <c r="A307" s="3" t="s">
        <v>9</v>
      </c>
      <c r="B307" s="3" t="s">
        <v>63</v>
      </c>
      <c r="C307" s="7" t="s">
        <v>64</v>
      </c>
      <c r="D307" s="7" t="s">
        <v>60</v>
      </c>
      <c r="E307" s="5" t="e">
        <f t="shared" ref="E307:J307" si="125">IF(ISERROR((E364+D364)/(E380-E375+D380-D375)),#N/A,IF(OR(OR(E364+D364&lt;=0,E380-E375&lt;=0),D380-D375&lt;=0),#N/A,((E364+D364)/2)/((E380-E375+D380-D375)/2)))</f>
        <v>#N/A</v>
      </c>
      <c r="F307" s="5">
        <f t="shared" si="125"/>
        <v>1.4317040611245964</v>
      </c>
      <c r="G307" s="5">
        <f t="shared" si="125"/>
        <v>1.4268648368680075</v>
      </c>
      <c r="H307" s="5">
        <f t="shared" si="125"/>
        <v>1.4289336085759545</v>
      </c>
      <c r="I307" s="5">
        <f t="shared" si="125"/>
        <v>1.4138622332990085</v>
      </c>
      <c r="J307" s="5">
        <f t="shared" si="125"/>
        <v>1.423099538580898</v>
      </c>
    </row>
    <row r="308" spans="1:10" x14ac:dyDescent="0.45">
      <c r="A308" s="3" t="s">
        <v>9</v>
      </c>
      <c r="B308" s="3" t="s">
        <v>65</v>
      </c>
      <c r="C308" s="7" t="s">
        <v>66</v>
      </c>
      <c r="D308" s="7" t="s">
        <v>60</v>
      </c>
      <c r="E308" s="5">
        <f t="shared" ref="E308:J308" si="126">IF(ISERROR(E374/E364),#N/A,E374/E364)</f>
        <v>0.30371445734881858</v>
      </c>
      <c r="F308" s="5">
        <f t="shared" si="126"/>
        <v>0.2995897213222441</v>
      </c>
      <c r="G308" s="5">
        <f t="shared" si="126"/>
        <v>0.29874282710587413</v>
      </c>
      <c r="H308" s="5">
        <f t="shared" si="126"/>
        <v>0.29576383228294795</v>
      </c>
      <c r="I308" s="5">
        <f t="shared" si="126"/>
        <v>0.27800184783767456</v>
      </c>
      <c r="J308" s="5">
        <f t="shared" si="126"/>
        <v>0.30240508264164317</v>
      </c>
    </row>
    <row r="309" spans="1:10" x14ac:dyDescent="0.45">
      <c r="A309" s="3" t="s">
        <v>9</v>
      </c>
      <c r="B309" s="3" t="s">
        <v>67</v>
      </c>
      <c r="C309" s="7" t="s">
        <v>68</v>
      </c>
      <c r="D309" s="7" t="s">
        <v>60</v>
      </c>
      <c r="E309" s="5">
        <f t="shared" ref="E309:J309" si="127">IF(ISERROR((E371+E372+E373)/E364),#N/A,(E371+E372+E373)/E364)</f>
        <v>0.2925729625550661</v>
      </c>
      <c r="F309" s="5">
        <f t="shared" si="127"/>
        <v>0.28495719073226672</v>
      </c>
      <c r="G309" s="5">
        <f t="shared" si="127"/>
        <v>0.29733562573919137</v>
      </c>
      <c r="H309" s="5">
        <f t="shared" si="127"/>
        <v>0.29455853993121134</v>
      </c>
      <c r="I309" s="5">
        <f t="shared" si="127"/>
        <v>0.27640275754237587</v>
      </c>
      <c r="J309" s="5">
        <f t="shared" si="127"/>
        <v>0.30086127391937589</v>
      </c>
    </row>
    <row r="310" spans="1:10" x14ac:dyDescent="0.45">
      <c r="A310" s="3" t="s">
        <v>9</v>
      </c>
      <c r="B310" s="3" t="s">
        <v>69</v>
      </c>
      <c r="C310" s="7" t="s">
        <v>70</v>
      </c>
      <c r="D310" s="7" t="s">
        <v>60</v>
      </c>
      <c r="E310" s="5">
        <f t="shared" ref="E310:J310" si="128">IF((E364-E374-E375)&lt;=0,#N/A,IF(ISERROR(E374/(E364-E374-E375)),#N/A,E374/(E364-E374-E375)))</f>
        <v>0.43619239341433602</v>
      </c>
      <c r="F310" s="5">
        <f t="shared" si="128"/>
        <v>0.42773461561388521</v>
      </c>
      <c r="G310" s="5">
        <f t="shared" si="128"/>
        <v>0.42601036916734336</v>
      </c>
      <c r="H310" s="5">
        <f t="shared" si="128"/>
        <v>0.41997819175027085</v>
      </c>
      <c r="I310" s="5">
        <f t="shared" si="128"/>
        <v>0.38504509603671666</v>
      </c>
      <c r="J310" s="5">
        <f t="shared" si="128"/>
        <v>0.4334966828410774</v>
      </c>
    </row>
    <row r="311" spans="1:10" x14ac:dyDescent="0.45">
      <c r="A311" s="3" t="s">
        <v>9</v>
      </c>
      <c r="B311" s="3" t="s">
        <v>71</v>
      </c>
      <c r="C311" s="7" t="s">
        <v>72</v>
      </c>
      <c r="D311" s="7" t="s">
        <v>60</v>
      </c>
      <c r="E311" s="5">
        <f t="shared" ref="E311:J311" si="129">IF((E364-E374-E375)&lt;=0,#N/A,IF(ISERROR((E371+E372+E373)/(E364-E374-E375)),#N/A,(E371+E372+E373)/(E364-E374-E375)))</f>
        <v>0.42019106334028328</v>
      </c>
      <c r="F311" s="5">
        <f t="shared" si="129"/>
        <v>0.40684324517654541</v>
      </c>
      <c r="G311" s="5">
        <f t="shared" si="129"/>
        <v>0.42400368542694733</v>
      </c>
      <c r="H311" s="5">
        <f t="shared" si="129"/>
        <v>0.41826670289612145</v>
      </c>
      <c r="I311" s="5">
        <f t="shared" si="129"/>
        <v>0.38283028386509332</v>
      </c>
      <c r="J311" s="5">
        <f t="shared" si="129"/>
        <v>0.43128363815876608</v>
      </c>
    </row>
    <row r="312" spans="1:10" x14ac:dyDescent="0.45">
      <c r="A312" s="3" t="s">
        <v>9</v>
      </c>
      <c r="B312" s="3" t="s">
        <v>73</v>
      </c>
      <c r="C312" s="7" t="s">
        <v>74</v>
      </c>
      <c r="D312" s="7" t="s">
        <v>60</v>
      </c>
      <c r="E312" s="5">
        <f t="shared" ref="E312:J312" si="130">IF(ISERROR(E375/E364),#N/A,E375/E364)</f>
        <v>0</v>
      </c>
      <c r="F312" s="5">
        <f t="shared" si="130"/>
        <v>0</v>
      </c>
      <c r="G312" s="5">
        <f t="shared" si="130"/>
        <v>0</v>
      </c>
      <c r="H312" s="5">
        <f t="shared" si="130"/>
        <v>0</v>
      </c>
      <c r="I312" s="5">
        <f t="shared" si="130"/>
        <v>0</v>
      </c>
      <c r="J312" s="5">
        <f t="shared" si="130"/>
        <v>0</v>
      </c>
    </row>
    <row r="313" spans="1:10" x14ac:dyDescent="0.45">
      <c r="A313" s="3" t="s">
        <v>9</v>
      </c>
      <c r="B313" s="3" t="s">
        <v>75</v>
      </c>
      <c r="C313" s="7" t="s">
        <v>76</v>
      </c>
      <c r="D313" s="7" t="s">
        <v>60</v>
      </c>
      <c r="E313" s="5">
        <f t="shared" ref="E313:J313" si="131">IF((E364-E374-E375)&lt;=0,#N/A,IF(ISERROR(E375/(E364-E374-E375)),#N/A,E375/(E364-E374-E375)))</f>
        <v>0</v>
      </c>
      <c r="F313" s="5">
        <f t="shared" si="131"/>
        <v>0</v>
      </c>
      <c r="G313" s="5">
        <f t="shared" si="131"/>
        <v>0</v>
      </c>
      <c r="H313" s="5">
        <f t="shared" si="131"/>
        <v>0</v>
      </c>
      <c r="I313" s="5">
        <f t="shared" si="131"/>
        <v>0</v>
      </c>
      <c r="J313" s="5">
        <f t="shared" si="131"/>
        <v>0</v>
      </c>
    </row>
    <row r="314" spans="1:10" x14ac:dyDescent="0.45">
      <c r="A314" s="3" t="s">
        <v>9</v>
      </c>
      <c r="B314" s="3" t="s">
        <v>77</v>
      </c>
      <c r="C314" s="7" t="s">
        <v>78</v>
      </c>
      <c r="D314" s="7" t="s">
        <v>79</v>
      </c>
      <c r="E314" s="5">
        <f t="shared" ref="E314:J314" si="132">IF(ISERROR(E387/E388),#N/A,E387/E388)</f>
        <v>116.78186968838527</v>
      </c>
      <c r="F314" s="5">
        <f t="shared" si="132"/>
        <v>154.64440078585463</v>
      </c>
      <c r="G314" s="5">
        <f t="shared" si="132"/>
        <v>153.86597938144331</v>
      </c>
      <c r="H314" s="5">
        <f t="shared" si="132"/>
        <v>176.64826175869121</v>
      </c>
      <c r="I314" s="5">
        <f t="shared" si="132"/>
        <v>244.81818181818181</v>
      </c>
      <c r="J314" s="5">
        <f t="shared" si="132"/>
        <v>113.18343195266272</v>
      </c>
    </row>
    <row r="315" spans="1:10" x14ac:dyDescent="0.45">
      <c r="A315" s="3" t="s">
        <v>9</v>
      </c>
      <c r="B315" s="3" t="s">
        <v>80</v>
      </c>
      <c r="C315" s="7" t="s">
        <v>81</v>
      </c>
      <c r="D315" s="7" t="s">
        <v>79</v>
      </c>
      <c r="E315" s="5">
        <f t="shared" ref="E315:J315" si="133">IF(ISERROR(E387/(E388+(E414/(1-(E392/E391))))),#N/A,E387/(E388+(E414/(1-(E392/E391)))))</f>
        <v>116.78186968838527</v>
      </c>
      <c r="F315" s="5">
        <f t="shared" si="133"/>
        <v>154.64440078585463</v>
      </c>
      <c r="G315" s="5">
        <f t="shared" si="133"/>
        <v>153.86597938144331</v>
      </c>
      <c r="H315" s="5">
        <f t="shared" si="133"/>
        <v>176.64826175869121</v>
      </c>
      <c r="I315" s="5">
        <f t="shared" si="133"/>
        <v>244.81818181818181</v>
      </c>
      <c r="J315" s="5">
        <f t="shared" si="133"/>
        <v>113.18343195266272</v>
      </c>
    </row>
    <row r="316" spans="1:10" x14ac:dyDescent="0.45">
      <c r="A316" s="3" t="s">
        <v>9</v>
      </c>
      <c r="B316" s="3" t="s">
        <v>82</v>
      </c>
      <c r="C316" s="7" t="s">
        <v>83</v>
      </c>
      <c r="D316" s="7" t="s">
        <v>79</v>
      </c>
      <c r="E316" s="5">
        <f t="shared" ref="E316:J316" si="134">IF(ISERROR((E423+E392)/E388),#N/A,(E423+E392)/E388)</f>
        <v>144.33892318988114</v>
      </c>
      <c r="F316" s="5">
        <f t="shared" si="134"/>
        <v>161.37432271962479</v>
      </c>
      <c r="G316" s="5">
        <f t="shared" si="134"/>
        <v>147.98718358748087</v>
      </c>
      <c r="H316" s="5">
        <f t="shared" si="134"/>
        <v>167.35784691971463</v>
      </c>
      <c r="I316" s="5">
        <f t="shared" si="134"/>
        <v>200.96763952290806</v>
      </c>
      <c r="J316" s="5">
        <f t="shared" si="134"/>
        <v>85.297088232326502</v>
      </c>
    </row>
    <row r="317" spans="1:10" x14ac:dyDescent="0.45">
      <c r="A317" s="3" t="s">
        <v>9</v>
      </c>
      <c r="B317" s="3" t="s">
        <v>84</v>
      </c>
      <c r="C317" s="7" t="s">
        <v>85</v>
      </c>
      <c r="D317" s="7" t="s">
        <v>79</v>
      </c>
      <c r="E317" s="5">
        <f t="shared" ref="E317:J317" si="135">IF(ISERROR((E423+E392)/(E388+(E414/(1-E421)))),#N/A,(E423+E392)/(E388+(E414/(1-E421))))</f>
        <v>144.33892318988114</v>
      </c>
      <c r="F317" s="5">
        <f t="shared" si="135"/>
        <v>161.37432271962479</v>
      </c>
      <c r="G317" s="5">
        <f t="shared" si="135"/>
        <v>147.98718358748087</v>
      </c>
      <c r="H317" s="5">
        <f t="shared" si="135"/>
        <v>167.35784691971463</v>
      </c>
      <c r="I317" s="5">
        <f t="shared" si="135"/>
        <v>200.96763952290806</v>
      </c>
      <c r="J317" s="5">
        <f t="shared" si="135"/>
        <v>85.297088232326502</v>
      </c>
    </row>
    <row r="318" spans="1:10" x14ac:dyDescent="0.45">
      <c r="A318" s="3" t="s">
        <v>9</v>
      </c>
      <c r="B318" s="3" t="s">
        <v>86</v>
      </c>
      <c r="C318" s="7" t="s">
        <v>87</v>
      </c>
      <c r="D318" s="7" t="s">
        <v>88</v>
      </c>
      <c r="E318" s="5" t="e">
        <f t="shared" ref="E318:J318" si="136">IF(ISERROR((E397-E414)/(E380-E375+D380-D375)),#N/A,IF((E380-E375+D380-D375)&lt;=0,#N/A,(E397-E414)/((E380-E375+D380-D375)/2)))</f>
        <v>#N/A</v>
      </c>
      <c r="F318" s="5">
        <f t="shared" si="136"/>
        <v>0.3206932403164206</v>
      </c>
      <c r="G318" s="5">
        <f t="shared" si="136"/>
        <v>0.23621299817440264</v>
      </c>
      <c r="H318" s="5">
        <f t="shared" si="136"/>
        <v>0.27472762707479015</v>
      </c>
      <c r="I318" s="5">
        <f t="shared" si="136"/>
        <v>0.33203164511833755</v>
      </c>
      <c r="J318" s="5">
        <f t="shared" si="136"/>
        <v>0.35979801004505302</v>
      </c>
    </row>
    <row r="319" spans="1:10" x14ac:dyDescent="0.45">
      <c r="A319" s="3" t="s">
        <v>9</v>
      </c>
      <c r="B319" s="3" t="s">
        <v>89</v>
      </c>
      <c r="C319" s="7" t="s">
        <v>90</v>
      </c>
      <c r="D319" s="7" t="s">
        <v>88</v>
      </c>
      <c r="E319" s="5" t="e">
        <f t="shared" ref="E319:J319" si="137">IF(ISERROR((E397+((1-E421)*E388)+E393)/(E364+D364)),#N/A,(E397+((1-E421)*E388)+E393)/((E364+D364)/2))</f>
        <v>#N/A</v>
      </c>
      <c r="F319" s="5">
        <f t="shared" si="137"/>
        <v>0.22525064742809969</v>
      </c>
      <c r="G319" s="5">
        <f t="shared" si="137"/>
        <v>0.16667251146927456</v>
      </c>
      <c r="H319" s="5" t="e">
        <f t="shared" si="137"/>
        <v>#N/A</v>
      </c>
      <c r="I319" s="5" t="e">
        <f t="shared" si="137"/>
        <v>#N/A</v>
      </c>
      <c r="J319" s="5" t="e">
        <f t="shared" si="137"/>
        <v>#N/A</v>
      </c>
    </row>
    <row r="320" spans="1:10" x14ac:dyDescent="0.45">
      <c r="A320" s="3" t="s">
        <v>9</v>
      </c>
      <c r="B320" s="3" t="s">
        <v>91</v>
      </c>
      <c r="C320" s="7" t="s">
        <v>92</v>
      </c>
      <c r="D320" s="7" t="s">
        <v>88</v>
      </c>
      <c r="E320" s="5" t="e">
        <f t="shared" ref="E320:J320" si="138">IF(ISERROR((E394-E414)/(E380-E375+D380-D375)),#N/A,IF((E380-E375+D380-D375)&lt;=0,#N/A,(E394-E414)/((E380-E375+D380-D375)/2)))</f>
        <v>#N/A</v>
      </c>
      <c r="F320" s="5">
        <f t="shared" si="138"/>
        <v>0.3206932403164206</v>
      </c>
      <c r="G320" s="5">
        <f t="shared" si="138"/>
        <v>0.23621299817440264</v>
      </c>
      <c r="H320" s="5">
        <f t="shared" si="138"/>
        <v>0.27472762707479015</v>
      </c>
      <c r="I320" s="5">
        <f t="shared" si="138"/>
        <v>0.33203164511833755</v>
      </c>
      <c r="J320" s="5">
        <f t="shared" si="138"/>
        <v>0.35979801004505302</v>
      </c>
    </row>
    <row r="321" spans="1:10" x14ac:dyDescent="0.45">
      <c r="A321" s="3" t="s">
        <v>9</v>
      </c>
      <c r="B321" s="3" t="s">
        <v>93</v>
      </c>
      <c r="C321" s="7" t="s">
        <v>94</v>
      </c>
      <c r="D321" s="7" t="s">
        <v>88</v>
      </c>
      <c r="E321" s="5" t="e">
        <f t="shared" ref="E321:J321" si="139">IF(ISERROR((E394+((1-E421)*E388)+E393)/(E364+D364)),#N/A,(E394+((1-E421)*E388)+E393)/((E364+D364)/2))</f>
        <v>#N/A</v>
      </c>
      <c r="F321" s="5">
        <f t="shared" si="139"/>
        <v>0.22525064742809969</v>
      </c>
      <c r="G321" s="5">
        <f t="shared" si="139"/>
        <v>0.16667251146927456</v>
      </c>
      <c r="H321" s="5" t="e">
        <f t="shared" si="139"/>
        <v>#N/A</v>
      </c>
      <c r="I321" s="5" t="e">
        <f t="shared" si="139"/>
        <v>#N/A</v>
      </c>
      <c r="J321" s="5" t="e">
        <f t="shared" si="139"/>
        <v>#N/A</v>
      </c>
    </row>
    <row r="322" spans="1:10" x14ac:dyDescent="0.45">
      <c r="A322" s="3" t="s">
        <v>9</v>
      </c>
      <c r="B322" s="3" t="s">
        <v>95</v>
      </c>
      <c r="C322" s="7" t="s">
        <v>96</v>
      </c>
      <c r="D322" s="7" t="s">
        <v>88</v>
      </c>
      <c r="E322" s="5">
        <f t="shared" ref="E322:J322" si="140">IF(ISERROR((E397-E414)/E381),#N/A,(E397-E414)/E381)</f>
        <v>0.22061941520980458</v>
      </c>
      <c r="F322" s="5">
        <f t="shared" si="140"/>
        <v>0.29511677282377918</v>
      </c>
      <c r="G322" s="5">
        <f t="shared" si="140"/>
        <v>0.21203807153261961</v>
      </c>
      <c r="H322" s="5">
        <f t="shared" si="140"/>
        <v>0.24006649446638517</v>
      </c>
      <c r="I322" s="5">
        <f t="shared" si="140"/>
        <v>0.28603671811164</v>
      </c>
      <c r="J322" s="5">
        <f t="shared" si="140"/>
        <v>0.32809877965226542</v>
      </c>
    </row>
    <row r="323" spans="1:10" x14ac:dyDescent="0.45">
      <c r="A323" s="3" t="s">
        <v>9</v>
      </c>
      <c r="B323" s="3" t="s">
        <v>97</v>
      </c>
      <c r="C323" s="7" t="s">
        <v>98</v>
      </c>
      <c r="D323" s="7" t="s">
        <v>88</v>
      </c>
      <c r="E323" s="5">
        <f t="shared" ref="E323:J323" si="141">IF(ISERROR(E397/E381),#N/A,E397/E381)</f>
        <v>0.22061941520980458</v>
      </c>
      <c r="F323" s="5">
        <f t="shared" si="141"/>
        <v>0.29511677282377918</v>
      </c>
      <c r="G323" s="5">
        <f t="shared" si="141"/>
        <v>0.21203807153261961</v>
      </c>
      <c r="H323" s="5">
        <f t="shared" si="141"/>
        <v>0.24006649446638517</v>
      </c>
      <c r="I323" s="5">
        <f t="shared" si="141"/>
        <v>0.28603671811164</v>
      </c>
      <c r="J323" s="5">
        <f t="shared" si="141"/>
        <v>0.32809877965226542</v>
      </c>
    </row>
    <row r="324" spans="1:10" x14ac:dyDescent="0.45">
      <c r="A324" s="3" t="s">
        <v>9</v>
      </c>
      <c r="B324" s="3" t="s">
        <v>99</v>
      </c>
      <c r="C324" s="7" t="s">
        <v>100</v>
      </c>
      <c r="D324" s="7" t="s">
        <v>88</v>
      </c>
      <c r="E324" s="5">
        <f t="shared" ref="E324:J324" si="142">IF(ISERROR((E397+((1-E421)*E388)+E393)/E381),#N/A,(E397+((1-E421)*E388)+E393)/E381)</f>
        <v>0.222239120163198</v>
      </c>
      <c r="F324" s="5">
        <f t="shared" si="142"/>
        <v>0.29677232021910294</v>
      </c>
      <c r="G324" s="5">
        <f t="shared" si="142"/>
        <v>0.21347984004839632</v>
      </c>
      <c r="H324" s="5" t="e">
        <f t="shared" si="142"/>
        <v>#N/A</v>
      </c>
      <c r="I324" s="5" t="e">
        <f t="shared" si="142"/>
        <v>#N/A</v>
      </c>
      <c r="J324" s="5" t="e">
        <f t="shared" si="142"/>
        <v>#N/A</v>
      </c>
    </row>
    <row r="325" spans="1:10" x14ac:dyDescent="0.45">
      <c r="A325" s="3" t="s">
        <v>9</v>
      </c>
      <c r="B325" s="3" t="s">
        <v>101</v>
      </c>
      <c r="C325" s="7" t="s">
        <v>102</v>
      </c>
      <c r="D325" s="7" t="s">
        <v>103</v>
      </c>
      <c r="E325" s="5" t="e">
        <f t="shared" ref="E325:J325" si="143">IF(ISERROR(E381/((E364+D364)/2)),#N/A,E381/((E364+D364)/2))</f>
        <v>#N/A</v>
      </c>
      <c r="F325" s="5">
        <f t="shared" si="143"/>
        <v>0.75900153781794832</v>
      </c>
      <c r="G325" s="5">
        <f t="shared" si="143"/>
        <v>0.78074122330000606</v>
      </c>
      <c r="H325" s="5">
        <f t="shared" si="143"/>
        <v>0.80086392863470091</v>
      </c>
      <c r="I325" s="5">
        <f t="shared" si="143"/>
        <v>0.82101406442048774</v>
      </c>
      <c r="J325" s="5">
        <f t="shared" si="143"/>
        <v>0.77058200714082814</v>
      </c>
    </row>
    <row r="326" spans="1:10" x14ac:dyDescent="0.45">
      <c r="A326" s="3" t="s">
        <v>9</v>
      </c>
      <c r="B326" s="3" t="s">
        <v>104</v>
      </c>
      <c r="C326" s="7" t="s">
        <v>105</v>
      </c>
      <c r="D326" s="7" t="s">
        <v>106</v>
      </c>
      <c r="E326" s="5">
        <f t="shared" ref="E326:J326" si="144">IF(ISERROR(E382/E381),#N/A,E382/E381)</f>
        <v>0.38927391563987795</v>
      </c>
      <c r="F326" s="5">
        <f t="shared" si="144"/>
        <v>0.38235579516917212</v>
      </c>
      <c r="G326" s="5">
        <f t="shared" si="144"/>
        <v>0.389886718805244</v>
      </c>
      <c r="H326" s="5">
        <f t="shared" si="144"/>
        <v>0.3933290825455279</v>
      </c>
      <c r="I326" s="5">
        <f t="shared" si="144"/>
        <v>0.37381506093972311</v>
      </c>
      <c r="J326" s="5">
        <f t="shared" si="144"/>
        <v>0.3510088472728356</v>
      </c>
    </row>
    <row r="327" spans="1:10" x14ac:dyDescent="0.45">
      <c r="A327" s="3" t="s">
        <v>9</v>
      </c>
      <c r="B327" s="3" t="s">
        <v>107</v>
      </c>
      <c r="C327" s="7" t="s">
        <v>108</v>
      </c>
      <c r="D327" s="7" t="s">
        <v>106</v>
      </c>
      <c r="E327" s="5">
        <f t="shared" ref="E327:J327" si="145">IF(ISERROR(E384/E381),#N/A,E384/E381)</f>
        <v>0.30993222920444646</v>
      </c>
      <c r="F327" s="5">
        <f t="shared" si="145"/>
        <v>0.26387514215737645</v>
      </c>
      <c r="G327" s="5">
        <f t="shared" si="145"/>
        <v>0.28994894567876789</v>
      </c>
      <c r="H327" s="5">
        <f t="shared" si="145"/>
        <v>0.28679805071016351</v>
      </c>
      <c r="I327" s="5">
        <f t="shared" si="145"/>
        <v>0.25929809324091901</v>
      </c>
      <c r="J327" s="5">
        <f t="shared" si="145"/>
        <v>0.26413974917832567</v>
      </c>
    </row>
    <row r="328" spans="1:10" x14ac:dyDescent="0.45">
      <c r="A328" s="3" t="s">
        <v>9</v>
      </c>
      <c r="B328" s="3" t="s">
        <v>109</v>
      </c>
      <c r="C328" s="7" t="s">
        <v>110</v>
      </c>
      <c r="D328" s="7" t="s">
        <v>106</v>
      </c>
      <c r="E328" s="5">
        <f t="shared" ref="E328:J328" si="146">IF(ISERROR(E386/E381),#N/A,E386/E381)</f>
        <v>7.4942337298043574E-2</v>
      </c>
      <c r="F328" s="5">
        <f t="shared" si="146"/>
        <v>4.8246175821019498E-2</v>
      </c>
      <c r="G328" s="5">
        <f t="shared" si="146"/>
        <v>5.6318856156924862E-2</v>
      </c>
      <c r="H328" s="5">
        <f t="shared" si="146"/>
        <v>3.8862176880485634E-2</v>
      </c>
      <c r="I328" s="5">
        <f t="shared" si="146"/>
        <v>4.3743464621819446E-2</v>
      </c>
      <c r="J328" s="5">
        <f t="shared" si="146"/>
        <v>5.2468001866764639E-2</v>
      </c>
    </row>
    <row r="329" spans="1:10" x14ac:dyDescent="0.45">
      <c r="A329" s="3" t="s">
        <v>9</v>
      </c>
      <c r="B329" s="3" t="s">
        <v>111</v>
      </c>
      <c r="C329" s="7" t="s">
        <v>112</v>
      </c>
      <c r="D329" s="7" t="s">
        <v>106</v>
      </c>
      <c r="E329" s="5">
        <f t="shared" ref="E329:J329" si="147">IF(ISERROR(E388/E381),#N/A,E388/E381)</f>
        <v>1.9339604551655372E-3</v>
      </c>
      <c r="F329" s="5">
        <f t="shared" si="147"/>
        <v>1.9756479077151184E-3</v>
      </c>
      <c r="G329" s="5">
        <f t="shared" si="147"/>
        <v>1.7147746397205448E-3</v>
      </c>
      <c r="H329" s="5">
        <f t="shared" si="147"/>
        <v>1.590792273108779E-3</v>
      </c>
      <c r="I329" s="5">
        <f t="shared" si="147"/>
        <v>1.3199321177768E-3</v>
      </c>
      <c r="J329" s="5">
        <f t="shared" si="147"/>
        <v>2.9366789462709391E-3</v>
      </c>
    </row>
    <row r="330" spans="1:10" x14ac:dyDescent="0.45">
      <c r="A330" s="3" t="s">
        <v>9</v>
      </c>
      <c r="B330" s="3" t="s">
        <v>113</v>
      </c>
      <c r="C330" s="7" t="s">
        <v>114</v>
      </c>
      <c r="D330" s="7" t="s">
        <v>106</v>
      </c>
      <c r="E330" s="5">
        <f t="shared" ref="E330:J330" si="148">IF(ISERROR(E392/E381),#N/A,E392/E381)</f>
        <v>4.2804626164896151E-2</v>
      </c>
      <c r="F330" s="5">
        <f t="shared" si="148"/>
        <v>5.7060903519292647E-2</v>
      </c>
      <c r="G330" s="5">
        <f t="shared" si="148"/>
        <v>4.0150475894157746E-2</v>
      </c>
      <c r="H330" s="5">
        <f t="shared" si="148"/>
        <v>3.8784101186099922E-2</v>
      </c>
      <c r="I330" s="5">
        <f t="shared" si="148"/>
        <v>5.627424875292128E-2</v>
      </c>
      <c r="J330" s="5">
        <f t="shared" si="148"/>
        <v>6.6170848682838679E-2</v>
      </c>
    </row>
    <row r="331" spans="1:10" x14ac:dyDescent="0.45">
      <c r="A331" s="3" t="s">
        <v>9</v>
      </c>
      <c r="B331" s="3" t="s">
        <v>115</v>
      </c>
      <c r="C331" s="7" t="s">
        <v>116</v>
      </c>
      <c r="D331" s="7" t="s">
        <v>106</v>
      </c>
      <c r="E331" s="5">
        <f t="shared" ref="E331:J331" si="149">IF(ISERROR((E395+E396)/E381),#N/A,(E395+E396)/E381)</f>
        <v>0</v>
      </c>
      <c r="F331" s="5">
        <f t="shared" si="149"/>
        <v>0</v>
      </c>
      <c r="G331" s="5">
        <f t="shared" si="149"/>
        <v>0</v>
      </c>
      <c r="H331" s="5">
        <f t="shared" si="149"/>
        <v>0</v>
      </c>
      <c r="I331" s="5">
        <f t="shared" si="149"/>
        <v>0</v>
      </c>
      <c r="J331" s="5">
        <f t="shared" si="149"/>
        <v>0</v>
      </c>
    </row>
    <row r="332" spans="1:10" x14ac:dyDescent="0.45">
      <c r="A332" s="3" t="s">
        <v>9</v>
      </c>
      <c r="B332" s="3" t="s">
        <v>117</v>
      </c>
      <c r="C332" s="7" t="s">
        <v>118</v>
      </c>
      <c r="D332" s="7" t="s">
        <v>106</v>
      </c>
      <c r="E332" s="5">
        <f t="shared" ref="E332:J332" si="150">IF(ISERROR(E419/E381),#N/A,E419/E381)</f>
        <v>2.9584664186668275E-2</v>
      </c>
      <c r="F332" s="5">
        <f t="shared" si="150"/>
        <v>3.0663297585362351E-2</v>
      </c>
      <c r="G332" s="5">
        <f t="shared" si="150"/>
        <v>3.2527683887482499E-2</v>
      </c>
      <c r="H332" s="5">
        <f t="shared" si="150"/>
        <v>2.8302439214818766E-2</v>
      </c>
      <c r="I332" s="5">
        <f t="shared" si="150"/>
        <v>2.4855864555537142E-2</v>
      </c>
      <c r="J332" s="5">
        <f t="shared" si="150"/>
        <v>2.457575787665452E-2</v>
      </c>
    </row>
    <row r="333" spans="1:10" x14ac:dyDescent="0.45">
      <c r="A333" s="3" t="s">
        <v>9</v>
      </c>
      <c r="B333" s="3" t="s">
        <v>119</v>
      </c>
      <c r="C333" s="7" t="s">
        <v>120</v>
      </c>
      <c r="D333" s="7" t="s">
        <v>106</v>
      </c>
      <c r="E333" s="5">
        <f t="shared" ref="E333:J333" si="151">IF(ISERROR(E420/E381),#N/A,E420/E381)</f>
        <v>0.15106258252203783</v>
      </c>
      <c r="F333" s="5">
        <f t="shared" si="151"/>
        <v>0.12250569599863374</v>
      </c>
      <c r="G333" s="5">
        <f t="shared" si="151"/>
        <v>0.13965690364734334</v>
      </c>
      <c r="H333" s="5">
        <f t="shared" si="151"/>
        <v>0.14778102370247956</v>
      </c>
      <c r="I333" s="5">
        <f t="shared" si="151"/>
        <v>0.14092418104211785</v>
      </c>
      <c r="J333" s="5">
        <f t="shared" si="151"/>
        <v>0.15164235569810047</v>
      </c>
    </row>
    <row r="334" spans="1:10" x14ac:dyDescent="0.45">
      <c r="A334" s="3" t="s">
        <v>9</v>
      </c>
      <c r="B334" s="3" t="s">
        <v>121</v>
      </c>
      <c r="C334" s="7" t="s">
        <v>122</v>
      </c>
      <c r="D334" s="7" t="s">
        <v>123</v>
      </c>
      <c r="E334" s="5">
        <f t="shared" ref="E334:J334" si="152">IF(ISERROR(E417/E400),#N/A,E417/E400)</f>
        <v>29.630431107354188</v>
      </c>
      <c r="F334" s="5">
        <f t="shared" si="152"/>
        <v>25.43940990516333</v>
      </c>
      <c r="G334" s="5">
        <f t="shared" si="152"/>
        <v>19.222222222222225</v>
      </c>
      <c r="H334" s="5">
        <f t="shared" si="152"/>
        <v>23.919520547945204</v>
      </c>
      <c r="I334" s="5">
        <f t="shared" si="152"/>
        <v>23.284132841328411</v>
      </c>
      <c r="J334" s="5">
        <f t="shared" si="152"/>
        <v>28.689275893675525</v>
      </c>
    </row>
    <row r="335" spans="1:10" x14ac:dyDescent="0.45">
      <c r="A335" s="3" t="s">
        <v>9</v>
      </c>
      <c r="B335" s="3" t="s">
        <v>124</v>
      </c>
      <c r="C335" s="7" t="s">
        <v>125</v>
      </c>
      <c r="D335" s="7" t="s">
        <v>123</v>
      </c>
      <c r="E335" s="5">
        <f t="shared" ref="E335:J335" si="153">IF(ISERROR(E417/E399),#N/A,E417/E399)</f>
        <v>29.630431107354188</v>
      </c>
      <c r="F335" s="5">
        <f t="shared" si="153"/>
        <v>25.43940990516333</v>
      </c>
      <c r="G335" s="5">
        <f t="shared" si="153"/>
        <v>19.222222222222225</v>
      </c>
      <c r="H335" s="5">
        <f t="shared" si="153"/>
        <v>23.919520547945204</v>
      </c>
      <c r="I335" s="5">
        <f t="shared" si="153"/>
        <v>23.284132841328411</v>
      </c>
      <c r="J335" s="5">
        <f t="shared" si="153"/>
        <v>28.689275893675525</v>
      </c>
    </row>
    <row r="336" spans="1:10" x14ac:dyDescent="0.45">
      <c r="A336" s="3" t="s">
        <v>9</v>
      </c>
      <c r="B336" s="3" t="s">
        <v>126</v>
      </c>
      <c r="C336" s="7" t="s">
        <v>127</v>
      </c>
      <c r="D336" s="7" t="s">
        <v>123</v>
      </c>
      <c r="E336" s="5">
        <f t="shared" ref="E336:J336" si="154">IF(ISERROR(E417/(E422/E403)),#N/A,E417/(E422/E403))</f>
        <v>18.322359717462074</v>
      </c>
      <c r="F336" s="5">
        <f t="shared" si="154"/>
        <v>21.10383577008685</v>
      </c>
      <c r="G336" s="5">
        <f t="shared" si="154"/>
        <v>12.596846712935134</v>
      </c>
      <c r="H336" s="5">
        <f t="shared" si="154"/>
        <v>17.34008904526959</v>
      </c>
      <c r="I336" s="5">
        <f t="shared" si="154"/>
        <v>18.611375190544219</v>
      </c>
      <c r="J336" s="5">
        <f t="shared" si="154"/>
        <v>23.023732188716131</v>
      </c>
    </row>
    <row r="337" spans="1:10" x14ac:dyDescent="0.45">
      <c r="A337" s="3" t="s">
        <v>9</v>
      </c>
      <c r="B337" s="3" t="s">
        <v>128</v>
      </c>
      <c r="C337" s="7" t="s">
        <v>129</v>
      </c>
      <c r="D337" s="7" t="s">
        <v>123</v>
      </c>
      <c r="E337" s="5" t="e">
        <f t="shared" ref="E337:J337" si="155">IF(ISERROR(E417/(E424/E403)),#N/A,E417/(E424/E403))</f>
        <v>#N/A</v>
      </c>
      <c r="F337" s="5">
        <f t="shared" si="155"/>
        <v>29.393692834283659</v>
      </c>
      <c r="G337" s="5">
        <f t="shared" si="155"/>
        <v>19.551692350758852</v>
      </c>
      <c r="H337" s="5">
        <f t="shared" si="155"/>
        <v>25.194713733610072</v>
      </c>
      <c r="I337" s="5">
        <f t="shared" si="155"/>
        <v>32.129858237401393</v>
      </c>
      <c r="J337" s="5">
        <f t="shared" si="155"/>
        <v>98.021695693592321</v>
      </c>
    </row>
    <row r="338" spans="1:10" x14ac:dyDescent="0.45">
      <c r="A338" s="3" t="s">
        <v>9</v>
      </c>
      <c r="B338" s="3" t="s">
        <v>130</v>
      </c>
      <c r="C338" s="7" t="s">
        <v>131</v>
      </c>
      <c r="D338" s="7" t="s">
        <v>123</v>
      </c>
      <c r="E338" s="5">
        <f t="shared" ref="E338:J338" si="156">IF(ISERROR(E417/(E381/E403)),#N/A,E417/(E381/E403))</f>
        <v>6.5372539637423506</v>
      </c>
      <c r="F338" s="5">
        <f t="shared" si="156"/>
        <v>7.5074960351191793</v>
      </c>
      <c r="G338" s="5">
        <f t="shared" si="156"/>
        <v>4.0749709725777485</v>
      </c>
      <c r="H338" s="5">
        <f t="shared" si="156"/>
        <v>5.7394897102741114</v>
      </c>
      <c r="I338" s="5">
        <f t="shared" si="156"/>
        <v>6.6624765012085101</v>
      </c>
      <c r="J338" s="5">
        <f t="shared" si="156"/>
        <v>9.414024565828278</v>
      </c>
    </row>
    <row r="339" spans="1:10" x14ac:dyDescent="0.45">
      <c r="A339" s="3" t="s">
        <v>9</v>
      </c>
      <c r="B339" s="3" t="s">
        <v>132</v>
      </c>
      <c r="C339" s="7" t="s">
        <v>133</v>
      </c>
      <c r="D339" s="7" t="s">
        <v>123</v>
      </c>
      <c r="E339" s="5">
        <f t="shared" ref="E339:J339" si="157">IF(ISERROR(E417/(E387/E403)),#N/A,E417/(E387/E403))</f>
        <v>28.944919324665243</v>
      </c>
      <c r="F339" s="5">
        <f t="shared" si="157"/>
        <v>24.572614223645097</v>
      </c>
      <c r="G339" s="5">
        <f t="shared" si="157"/>
        <v>15.444535879396984</v>
      </c>
      <c r="H339" s="5">
        <f t="shared" si="157"/>
        <v>20.424453294127179</v>
      </c>
      <c r="I339" s="5">
        <f t="shared" si="157"/>
        <v>20.617709935812428</v>
      </c>
      <c r="J339" s="5">
        <f t="shared" si="157"/>
        <v>28.322787835334889</v>
      </c>
    </row>
    <row r="340" spans="1:10" x14ac:dyDescent="0.45">
      <c r="A340" s="3" t="s">
        <v>9</v>
      </c>
      <c r="B340" s="3" t="s">
        <v>134</v>
      </c>
      <c r="C340" s="7" t="s">
        <v>135</v>
      </c>
      <c r="D340" s="7" t="s">
        <v>123</v>
      </c>
      <c r="E340" s="5" t="e">
        <f t="shared" ref="E340:J340" si="158">IF(ISERROR(E417/E412),#N/A,E417/E412)</f>
        <v>#N/A</v>
      </c>
      <c r="F340" s="5" t="e">
        <f t="shared" si="158"/>
        <v>#N/A</v>
      </c>
      <c r="G340" s="5" t="e">
        <f t="shared" si="158"/>
        <v>#N/A</v>
      </c>
      <c r="H340" s="5" t="e">
        <f t="shared" si="158"/>
        <v>#N/A</v>
      </c>
      <c r="I340" s="5">
        <f t="shared" si="158"/>
        <v>315.50000000000006</v>
      </c>
      <c r="J340" s="5">
        <f t="shared" si="158"/>
        <v>377.10843373493975</v>
      </c>
    </row>
    <row r="341" spans="1:10" x14ac:dyDescent="0.45">
      <c r="A341" s="3" t="s">
        <v>9</v>
      </c>
      <c r="B341" s="3" t="s">
        <v>136</v>
      </c>
      <c r="C341" s="7" t="s">
        <v>137</v>
      </c>
      <c r="D341" s="7" t="s">
        <v>123</v>
      </c>
      <c r="E341" s="5">
        <f t="shared" ref="E341:J341" si="159">IF(ISERROR((E417*E405)/(E380-E375)),#N/A,(E417*E405)/(E380-E375))</f>
        <v>5.3176948651951976</v>
      </c>
      <c r="F341" s="5">
        <f t="shared" si="159"/>
        <v>7.6229102542968983</v>
      </c>
      <c r="G341" s="5">
        <f t="shared" si="159"/>
        <v>4.4258982056967957</v>
      </c>
      <c r="H341" s="5">
        <f t="shared" si="159"/>
        <v>6.1923423663809816</v>
      </c>
      <c r="I341" s="5">
        <f t="shared" si="159"/>
        <v>7.1790595184853911</v>
      </c>
      <c r="J341" s="5">
        <f t="shared" si="159"/>
        <v>9.1676496101340899</v>
      </c>
    </row>
    <row r="342" spans="1:10" x14ac:dyDescent="0.45">
      <c r="A342" s="3" t="s">
        <v>9</v>
      </c>
      <c r="B342" s="3" t="s">
        <v>138</v>
      </c>
      <c r="C342" s="7" t="s">
        <v>139</v>
      </c>
      <c r="D342" s="7" t="s">
        <v>123</v>
      </c>
      <c r="E342" s="5">
        <f t="shared" ref="E342:J342" si="160">IF(ISERROR(((E417*E405)+E364-E380)/E364),#N/A,((E417*E405)+E364-E380)/E364)</f>
        <v>4.0063485122146574</v>
      </c>
      <c r="F342" s="5">
        <f t="shared" si="160"/>
        <v>5.6387544168698573</v>
      </c>
      <c r="G342" s="5">
        <f t="shared" si="160"/>
        <v>3.4024356903499933</v>
      </c>
      <c r="H342" s="5">
        <f t="shared" si="160"/>
        <v>4.6269567983458915</v>
      </c>
      <c r="I342" s="5">
        <f t="shared" si="160"/>
        <v>5.4187269020290687</v>
      </c>
      <c r="J342" s="5">
        <f t="shared" si="160"/>
        <v>6.6625996798150791</v>
      </c>
    </row>
    <row r="343" spans="1:10" x14ac:dyDescent="0.45">
      <c r="A343" s="3" t="s">
        <v>9</v>
      </c>
      <c r="B343" s="3" t="s">
        <v>140</v>
      </c>
      <c r="C343" s="7" t="s">
        <v>141</v>
      </c>
      <c r="D343" s="7" t="s">
        <v>142</v>
      </c>
      <c r="E343" s="5" t="e">
        <f t="shared" ref="E343:J343" si="161">IF(ISERROR(((E417+E412)/D417)-1),#N/A,((E417+E412)/D417)-1)</f>
        <v>#N/A</v>
      </c>
      <c r="F343" s="5">
        <f t="shared" si="161"/>
        <v>0.65295782362607269</v>
      </c>
      <c r="G343" s="5">
        <f t="shared" si="161"/>
        <v>-0.3908955347527131</v>
      </c>
      <c r="H343" s="5">
        <f t="shared" si="161"/>
        <v>0.58324832823302719</v>
      </c>
      <c r="I343" s="5">
        <f t="shared" si="161"/>
        <v>0.35943875724819252</v>
      </c>
      <c r="J343" s="5">
        <f t="shared" si="161"/>
        <v>0.65784469096671927</v>
      </c>
    </row>
    <row r="344" spans="1:10" x14ac:dyDescent="0.45">
      <c r="A344" s="7" t="s">
        <v>30</v>
      </c>
      <c r="B344" s="7" t="s">
        <v>31</v>
      </c>
      <c r="C344" s="7" t="s">
        <v>32</v>
      </c>
      <c r="D344" s="7" t="s">
        <v>33</v>
      </c>
      <c r="E344" s="7" t="s">
        <v>33</v>
      </c>
      <c r="F344" s="7" t="s">
        <v>33</v>
      </c>
      <c r="G344" s="7" t="s">
        <v>33</v>
      </c>
      <c r="H344" s="7" t="s">
        <v>33</v>
      </c>
      <c r="I344" s="7" t="s">
        <v>33</v>
      </c>
      <c r="J344" s="7" t="s">
        <v>33</v>
      </c>
    </row>
    <row r="345" spans="1:10" x14ac:dyDescent="0.45">
      <c r="A345" s="3" t="s">
        <v>9</v>
      </c>
      <c r="B345" s="3" t="s">
        <v>143</v>
      </c>
      <c r="C345" s="7" t="s">
        <v>144</v>
      </c>
      <c r="D345" s="7" t="s">
        <v>9</v>
      </c>
      <c r="E345" s="5" t="e">
        <v>#N/A</v>
      </c>
      <c r="F345" s="5" t="e">
        <v>#N/A</v>
      </c>
      <c r="G345" s="5" t="e">
        <v>#N/A</v>
      </c>
      <c r="H345" s="5" t="e">
        <v>#N/A</v>
      </c>
      <c r="I345" s="5" t="e">
        <v>#N/A</v>
      </c>
      <c r="J345" s="5" t="e">
        <v>#N/A</v>
      </c>
    </row>
    <row r="346" spans="1:10" x14ac:dyDescent="0.45">
      <c r="A346" s="3" t="s">
        <v>9</v>
      </c>
      <c r="B346" s="3" t="s">
        <v>145</v>
      </c>
      <c r="C346" s="7" t="s">
        <v>146</v>
      </c>
      <c r="D346" s="7" t="s">
        <v>9</v>
      </c>
      <c r="E346" s="5" t="e">
        <v>#N/A</v>
      </c>
      <c r="F346" s="5" t="e">
        <v>#N/A</v>
      </c>
      <c r="G346" s="5" t="e">
        <v>#N/A</v>
      </c>
      <c r="H346" s="5" t="e">
        <v>#N/A</v>
      </c>
      <c r="I346" s="5" t="e">
        <v>#N/A</v>
      </c>
      <c r="J346" s="5" t="e">
        <v>#N/A</v>
      </c>
    </row>
    <row r="347" spans="1:10" x14ac:dyDescent="0.45">
      <c r="A347" s="3" t="s">
        <v>9</v>
      </c>
      <c r="B347" s="3" t="s">
        <v>147</v>
      </c>
      <c r="C347" s="7" t="s">
        <v>148</v>
      </c>
      <c r="D347" s="7" t="s">
        <v>9</v>
      </c>
      <c r="E347" s="5" t="e">
        <v>#N/A</v>
      </c>
      <c r="F347" s="5" t="e">
        <v>#N/A</v>
      </c>
      <c r="G347" s="5" t="e">
        <v>#N/A</v>
      </c>
      <c r="H347" s="5" t="e">
        <v>#N/A</v>
      </c>
      <c r="I347" s="5" t="e">
        <v>#N/A</v>
      </c>
      <c r="J347" s="5" t="e">
        <v>#N/A</v>
      </c>
    </row>
    <row r="348" spans="1:10" x14ac:dyDescent="0.45">
      <c r="A348" s="3" t="s">
        <v>9</v>
      </c>
      <c r="B348" s="3"/>
      <c r="C348" s="7" t="s">
        <v>149</v>
      </c>
      <c r="D348" s="7" t="s">
        <v>9</v>
      </c>
      <c r="E348" s="5" t="e">
        <v>#N/A</v>
      </c>
      <c r="F348" s="5" t="e">
        <v>#N/A</v>
      </c>
      <c r="G348" s="5" t="e">
        <v>#N/A</v>
      </c>
      <c r="H348" s="5" t="e">
        <v>#N/A</v>
      </c>
      <c r="I348" s="5" t="e">
        <v>#N/A</v>
      </c>
      <c r="J348" s="5" t="e">
        <v>#N/A</v>
      </c>
    </row>
    <row r="349" spans="1:10" x14ac:dyDescent="0.45">
      <c r="A349" s="3" t="s">
        <v>9</v>
      </c>
      <c r="B349" s="3"/>
      <c r="C349" s="7" t="s">
        <v>150</v>
      </c>
      <c r="D349" s="7" t="s">
        <v>9</v>
      </c>
      <c r="E349" s="5" t="e">
        <v>#N/A</v>
      </c>
      <c r="F349" s="5" t="e">
        <v>#N/A</v>
      </c>
      <c r="G349" s="5" t="e">
        <v>#N/A</v>
      </c>
      <c r="H349" s="5" t="e">
        <v>#N/A</v>
      </c>
      <c r="I349" s="5" t="e">
        <v>#N/A</v>
      </c>
      <c r="J349" s="5" t="e">
        <v>#N/A</v>
      </c>
    </row>
    <row r="350" spans="1:10" x14ac:dyDescent="0.45">
      <c r="A350" s="3" t="s">
        <v>9</v>
      </c>
      <c r="B350" s="3" t="s">
        <v>151</v>
      </c>
      <c r="C350" s="7" t="s">
        <v>152</v>
      </c>
      <c r="D350" s="7" t="s">
        <v>9</v>
      </c>
      <c r="E350" s="5" t="e">
        <v>#N/A</v>
      </c>
      <c r="F350" s="5" t="e">
        <v>#N/A</v>
      </c>
      <c r="G350" s="5" t="e">
        <v>#N/A</v>
      </c>
      <c r="H350" s="5" t="e">
        <v>#N/A</v>
      </c>
      <c r="I350" s="5" t="e">
        <v>#N/A</v>
      </c>
      <c r="J350" s="5" t="e">
        <v>#N/A</v>
      </c>
    </row>
    <row r="351" spans="1:10" x14ac:dyDescent="0.45">
      <c r="A351" s="3" t="s">
        <v>9</v>
      </c>
      <c r="B351" s="3"/>
      <c r="C351" s="7" t="s">
        <v>153</v>
      </c>
      <c r="D351" s="7" t="s">
        <v>9</v>
      </c>
      <c r="E351" s="5" t="e">
        <v>#N/A</v>
      </c>
      <c r="F351" s="5" t="e">
        <v>#N/A</v>
      </c>
      <c r="G351" s="5" t="e">
        <v>#N/A</v>
      </c>
      <c r="H351" s="5" t="e">
        <v>#N/A</v>
      </c>
      <c r="I351" s="5" t="e">
        <v>#N/A</v>
      </c>
      <c r="J351" s="5" t="e">
        <v>#N/A</v>
      </c>
    </row>
    <row r="352" spans="1:10" x14ac:dyDescent="0.45">
      <c r="A352" s="3" t="s">
        <v>9</v>
      </c>
      <c r="B352" s="3"/>
      <c r="C352" s="7" t="s">
        <v>154</v>
      </c>
      <c r="D352" s="7" t="s">
        <v>9</v>
      </c>
      <c r="E352" s="5" t="e">
        <v>#N/A</v>
      </c>
      <c r="F352" s="5" t="e">
        <v>#N/A</v>
      </c>
      <c r="G352" s="5" t="e">
        <v>#N/A</v>
      </c>
      <c r="H352" s="5" t="e">
        <v>#N/A</v>
      </c>
      <c r="I352" s="5" t="e">
        <v>#N/A</v>
      </c>
      <c r="J352" s="5" t="e">
        <v>#N/A</v>
      </c>
    </row>
    <row r="353" spans="1:10" x14ac:dyDescent="0.45">
      <c r="A353" s="3" t="s">
        <v>9</v>
      </c>
      <c r="B353" s="3" t="s">
        <v>155</v>
      </c>
      <c r="C353" s="7" t="s">
        <v>156</v>
      </c>
      <c r="D353" s="7" t="s">
        <v>9</v>
      </c>
      <c r="E353" s="5" t="e">
        <v>#N/A</v>
      </c>
      <c r="F353" s="5" t="e">
        <v>#N/A</v>
      </c>
      <c r="G353" s="5" t="e">
        <v>#N/A</v>
      </c>
      <c r="H353" s="5" t="e">
        <v>#N/A</v>
      </c>
      <c r="I353" s="5" t="e">
        <v>#N/A</v>
      </c>
      <c r="J353" s="5" t="e">
        <v>#N/A</v>
      </c>
    </row>
    <row r="354" spans="1:10" x14ac:dyDescent="0.45">
      <c r="A354" s="3" t="s">
        <v>9</v>
      </c>
      <c r="B354" s="3" t="s">
        <v>157</v>
      </c>
      <c r="C354" s="7" t="s">
        <v>158</v>
      </c>
      <c r="D354" s="7" t="s">
        <v>9</v>
      </c>
      <c r="E354" s="5">
        <v>135.30099999999999</v>
      </c>
      <c r="F354" s="5">
        <v>156.5</v>
      </c>
      <c r="G354" s="5">
        <v>190.23400000000001</v>
      </c>
      <c r="H354" s="5">
        <v>182.50200000000001</v>
      </c>
      <c r="I354" s="5">
        <v>183.32300000000001</v>
      </c>
      <c r="J354" s="5">
        <v>190.82</v>
      </c>
    </row>
    <row r="355" spans="1:10" x14ac:dyDescent="0.45">
      <c r="A355" s="3" t="s">
        <v>9</v>
      </c>
      <c r="B355" s="3"/>
      <c r="C355" s="7" t="s">
        <v>159</v>
      </c>
      <c r="D355" s="7" t="s">
        <v>9</v>
      </c>
      <c r="E355" s="5" t="e">
        <v>#N/A</v>
      </c>
      <c r="F355" s="5" t="e">
        <v>#N/A</v>
      </c>
      <c r="G355" s="5" t="e">
        <v>#N/A</v>
      </c>
      <c r="H355" s="5" t="e">
        <v>#N/A</v>
      </c>
      <c r="I355" s="5" t="e">
        <v>#N/A</v>
      </c>
      <c r="J355" s="5" t="e">
        <v>#N/A</v>
      </c>
    </row>
    <row r="356" spans="1:10" x14ac:dyDescent="0.45">
      <c r="A356" s="3"/>
      <c r="B356" s="3"/>
      <c r="C356" s="3"/>
      <c r="D356" s="5" t="s">
        <v>15</v>
      </c>
      <c r="E356" s="6" t="str">
        <f t="shared" ref="E356:J356" si="162">E291</f>
        <v xml:space="preserve">2020 </v>
      </c>
      <c r="F356" s="6" t="str">
        <f t="shared" si="162"/>
        <v xml:space="preserve">2021 </v>
      </c>
      <c r="G356" s="6" t="str">
        <f t="shared" si="162"/>
        <v xml:space="preserve">2022 </v>
      </c>
      <c r="H356" s="6" t="str">
        <f t="shared" si="162"/>
        <v xml:space="preserve">2023 </v>
      </c>
      <c r="I356" s="6" t="str">
        <f t="shared" si="162"/>
        <v xml:space="preserve">2024 </v>
      </c>
      <c r="J356" s="6" t="str">
        <f t="shared" si="162"/>
        <v xml:space="preserve">2025 </v>
      </c>
    </row>
    <row r="357" spans="1:10" x14ac:dyDescent="0.45">
      <c r="A357" s="3" t="s">
        <v>9</v>
      </c>
      <c r="B357" s="3" t="s">
        <v>160</v>
      </c>
      <c r="C357" s="7" t="s">
        <v>161</v>
      </c>
      <c r="D357" s="7" t="s">
        <v>9</v>
      </c>
      <c r="E357" s="5">
        <v>136694</v>
      </c>
      <c r="F357" s="5">
        <v>139649</v>
      </c>
      <c r="G357" s="5">
        <v>113762</v>
      </c>
      <c r="H357" s="5">
        <v>110916</v>
      </c>
      <c r="I357" s="5">
        <v>95657</v>
      </c>
      <c r="J357" s="5">
        <v>126843</v>
      </c>
    </row>
    <row r="358" spans="1:10" x14ac:dyDescent="0.45">
      <c r="A358" s="3" t="s">
        <v>9</v>
      </c>
      <c r="B358" s="3" t="s">
        <v>162</v>
      </c>
      <c r="C358" s="7" t="s">
        <v>163</v>
      </c>
      <c r="D358" s="7" t="s">
        <v>9</v>
      </c>
      <c r="E358" s="5">
        <v>31384</v>
      </c>
      <c r="F358" s="5">
        <v>40270</v>
      </c>
      <c r="G358" s="5">
        <v>40258</v>
      </c>
      <c r="H358" s="5">
        <v>47964</v>
      </c>
      <c r="I358" s="5">
        <v>52340</v>
      </c>
      <c r="J358" s="5">
        <v>62886</v>
      </c>
    </row>
    <row r="359" spans="1:10" x14ac:dyDescent="0.45">
      <c r="A359" s="3" t="s">
        <v>9</v>
      </c>
      <c r="B359" s="3" t="s">
        <v>164</v>
      </c>
      <c r="C359" s="7" t="s">
        <v>165</v>
      </c>
      <c r="D359" s="7" t="s">
        <v>9</v>
      </c>
      <c r="E359" s="5">
        <v>728</v>
      </c>
      <c r="F359" s="5">
        <v>1170</v>
      </c>
      <c r="G359" s="5">
        <v>2670</v>
      </c>
      <c r="H359" s="5" t="e">
        <v>#N/A</v>
      </c>
      <c r="I359" s="5" t="e">
        <v>#N/A</v>
      </c>
      <c r="J359" s="5" t="e">
        <v>#N/A</v>
      </c>
    </row>
    <row r="360" spans="1:10" x14ac:dyDescent="0.45">
      <c r="A360" s="3" t="s">
        <v>9</v>
      </c>
      <c r="B360" s="3" t="s">
        <v>166</v>
      </c>
      <c r="C360" s="7" t="s">
        <v>167</v>
      </c>
      <c r="D360" s="7" t="s">
        <v>9</v>
      </c>
      <c r="E360" s="5">
        <v>174296</v>
      </c>
      <c r="F360" s="5">
        <v>188143</v>
      </c>
      <c r="G360" s="5">
        <v>164795</v>
      </c>
      <c r="H360" s="5">
        <v>171530</v>
      </c>
      <c r="I360" s="5">
        <v>163711</v>
      </c>
      <c r="J360" s="5">
        <v>206038</v>
      </c>
    </row>
    <row r="361" spans="1:10" x14ac:dyDescent="0.45">
      <c r="A361" s="3" t="s">
        <v>9</v>
      </c>
      <c r="B361" s="3" t="s">
        <v>168</v>
      </c>
      <c r="C361" s="7" t="s">
        <v>169</v>
      </c>
      <c r="D361" s="7" t="s">
        <v>9</v>
      </c>
      <c r="E361" s="5">
        <v>138673</v>
      </c>
      <c r="F361" s="5">
        <v>159972</v>
      </c>
      <c r="G361" s="5">
        <v>186091</v>
      </c>
      <c r="H361" s="5">
        <v>215894</v>
      </c>
      <c r="I361" s="5">
        <v>264014</v>
      </c>
      <c r="J361" s="5">
        <v>360303</v>
      </c>
    </row>
    <row r="362" spans="1:10" x14ac:dyDescent="0.45">
      <c r="A362" s="3" t="s">
        <v>9</v>
      </c>
      <c r="B362" s="3" t="s">
        <v>170</v>
      </c>
      <c r="C362" s="7" t="s">
        <v>171</v>
      </c>
      <c r="D362" s="7" t="s">
        <v>9</v>
      </c>
      <c r="E362" s="5">
        <v>41713</v>
      </c>
      <c r="F362" s="5">
        <v>49414</v>
      </c>
      <c r="G362" s="5">
        <v>59042</v>
      </c>
      <c r="H362" s="5">
        <v>67458</v>
      </c>
      <c r="I362" s="5">
        <v>79390</v>
      </c>
      <c r="J362" s="5">
        <v>98485</v>
      </c>
    </row>
    <row r="363" spans="1:10" x14ac:dyDescent="0.45">
      <c r="A363" s="3" t="s">
        <v>9</v>
      </c>
      <c r="B363" s="3" t="s">
        <v>172</v>
      </c>
      <c r="C363" s="7" t="s">
        <v>173</v>
      </c>
      <c r="D363" s="7" t="s">
        <v>9</v>
      </c>
      <c r="E363" s="5">
        <v>96960</v>
      </c>
      <c r="F363" s="5">
        <v>110558</v>
      </c>
      <c r="G363" s="5">
        <v>127049</v>
      </c>
      <c r="H363" s="5">
        <v>148436</v>
      </c>
      <c r="I363" s="5">
        <v>184624</v>
      </c>
      <c r="J363" s="5">
        <v>261818</v>
      </c>
    </row>
    <row r="364" spans="1:10" x14ac:dyDescent="0.45">
      <c r="A364" s="3" t="s">
        <v>9</v>
      </c>
      <c r="B364" s="3" t="s">
        <v>174</v>
      </c>
      <c r="C364" s="7" t="s">
        <v>175</v>
      </c>
      <c r="D364" s="7" t="s">
        <v>9</v>
      </c>
      <c r="E364" s="5">
        <v>319616</v>
      </c>
      <c r="F364" s="5">
        <v>359268</v>
      </c>
      <c r="G364" s="5">
        <v>365264</v>
      </c>
      <c r="H364" s="5">
        <v>402392</v>
      </c>
      <c r="I364" s="5">
        <v>450256</v>
      </c>
      <c r="J364" s="5">
        <v>595281</v>
      </c>
    </row>
    <row r="365" spans="1:10" x14ac:dyDescent="0.45">
      <c r="A365" s="3" t="s">
        <v>9</v>
      </c>
      <c r="B365" s="3" t="s">
        <v>176</v>
      </c>
      <c r="C365" s="7" t="s">
        <v>177</v>
      </c>
      <c r="D365" s="7" t="s">
        <v>9</v>
      </c>
      <c r="E365" s="5">
        <v>5589</v>
      </c>
      <c r="F365" s="5">
        <v>6037</v>
      </c>
      <c r="G365" s="5">
        <v>5128</v>
      </c>
      <c r="H365" s="5">
        <v>7493</v>
      </c>
      <c r="I365" s="5">
        <v>7987</v>
      </c>
      <c r="J365" s="5">
        <v>12200</v>
      </c>
    </row>
    <row r="366" spans="1:10" x14ac:dyDescent="0.45">
      <c r="A366" s="3" t="s">
        <v>9</v>
      </c>
      <c r="B366" s="3" t="s">
        <v>178</v>
      </c>
      <c r="C366" s="7" t="s">
        <v>179</v>
      </c>
      <c r="D366" s="7" t="s">
        <v>9</v>
      </c>
      <c r="E366" s="5">
        <v>0</v>
      </c>
      <c r="F366" s="5">
        <v>0</v>
      </c>
      <c r="G366" s="5">
        <v>0</v>
      </c>
      <c r="H366" s="5">
        <v>0</v>
      </c>
      <c r="I366" s="5">
        <v>2300</v>
      </c>
      <c r="J366" s="5">
        <v>0</v>
      </c>
    </row>
    <row r="367" spans="1:10" x14ac:dyDescent="0.45">
      <c r="A367" s="3" t="s">
        <v>9</v>
      </c>
      <c r="B367" s="3" t="s">
        <v>180</v>
      </c>
      <c r="C367" s="7" t="s">
        <v>181</v>
      </c>
      <c r="D367" s="7" t="s">
        <v>9</v>
      </c>
      <c r="E367" s="5" t="e">
        <v>#N/A</v>
      </c>
      <c r="F367" s="5" t="e">
        <v>#N/A</v>
      </c>
      <c r="G367" s="5" t="e">
        <v>#N/A</v>
      </c>
      <c r="H367" s="5" t="e">
        <v>#N/A</v>
      </c>
      <c r="I367" s="5" t="e">
        <v>#N/A</v>
      </c>
      <c r="J367" s="5" t="e">
        <v>#N/A</v>
      </c>
    </row>
    <row r="368" spans="1:10" x14ac:dyDescent="0.45">
      <c r="A368" s="3" t="s">
        <v>9</v>
      </c>
      <c r="B368" s="3" t="s">
        <v>182</v>
      </c>
      <c r="C368" s="7" t="s">
        <v>183</v>
      </c>
      <c r="D368" s="7" t="s">
        <v>9</v>
      </c>
      <c r="E368" s="5">
        <v>1485</v>
      </c>
      <c r="F368" s="5">
        <v>808</v>
      </c>
      <c r="G368" s="5" t="e">
        <v>#N/A</v>
      </c>
      <c r="H368" s="5">
        <v>2748</v>
      </c>
      <c r="I368" s="5">
        <v>2905</v>
      </c>
      <c r="J368" s="5">
        <v>523</v>
      </c>
    </row>
    <row r="369" spans="1:10" x14ac:dyDescent="0.45">
      <c r="A369" s="3" t="s">
        <v>9</v>
      </c>
      <c r="B369" s="3" t="s">
        <v>184</v>
      </c>
      <c r="C369" s="7" t="s">
        <v>185</v>
      </c>
      <c r="D369" s="7" t="s">
        <v>9</v>
      </c>
      <c r="E369" s="5">
        <v>1795</v>
      </c>
      <c r="F369" s="5">
        <v>2302</v>
      </c>
      <c r="G369" s="5">
        <v>2775</v>
      </c>
      <c r="H369" s="5">
        <v>4154</v>
      </c>
      <c r="I369" s="5">
        <v>4121</v>
      </c>
      <c r="J369" s="5">
        <v>4649</v>
      </c>
    </row>
    <row r="370" spans="1:10" x14ac:dyDescent="0.45">
      <c r="A370" s="3" t="s">
        <v>9</v>
      </c>
      <c r="B370" s="3" t="s">
        <v>186</v>
      </c>
      <c r="C370" s="7" t="s">
        <v>187</v>
      </c>
      <c r="D370" s="7" t="s">
        <v>9</v>
      </c>
      <c r="E370" s="5">
        <v>47965</v>
      </c>
      <c r="F370" s="5">
        <v>55107</v>
      </c>
      <c r="G370" s="5">
        <v>61397</v>
      </c>
      <c r="H370" s="5">
        <v>67419</v>
      </c>
      <c r="I370" s="5">
        <v>71809</v>
      </c>
      <c r="J370" s="5">
        <v>85373</v>
      </c>
    </row>
    <row r="371" spans="1:10" x14ac:dyDescent="0.45">
      <c r="A371" s="3" t="s">
        <v>9</v>
      </c>
      <c r="B371" s="3" t="s">
        <v>188</v>
      </c>
      <c r="C371" s="7" t="s">
        <v>189</v>
      </c>
      <c r="D371" s="7" t="s">
        <v>9</v>
      </c>
      <c r="E371" s="5">
        <v>56834</v>
      </c>
      <c r="F371" s="5">
        <v>64254</v>
      </c>
      <c r="G371" s="5">
        <v>69300</v>
      </c>
      <c r="H371" s="5">
        <v>81814</v>
      </c>
      <c r="I371" s="5">
        <v>89122</v>
      </c>
      <c r="J371" s="5">
        <v>102745</v>
      </c>
    </row>
    <row r="372" spans="1:10" x14ac:dyDescent="0.45">
      <c r="A372" s="3" t="s">
        <v>9</v>
      </c>
      <c r="B372" s="3" t="s">
        <v>190</v>
      </c>
      <c r="C372" s="7" t="s">
        <v>191</v>
      </c>
      <c r="D372" s="7" t="s">
        <v>9</v>
      </c>
      <c r="E372" s="5">
        <v>25078</v>
      </c>
      <c r="F372" s="5">
        <v>26206</v>
      </c>
      <c r="G372" s="5">
        <v>27202</v>
      </c>
      <c r="H372" s="5">
        <v>25713</v>
      </c>
      <c r="I372" s="5">
        <v>24016</v>
      </c>
      <c r="J372" s="5">
        <v>61350</v>
      </c>
    </row>
    <row r="373" spans="1:10" x14ac:dyDescent="0.45">
      <c r="A373" s="3" t="s">
        <v>9</v>
      </c>
      <c r="B373" s="3" t="s">
        <v>192</v>
      </c>
      <c r="C373" s="7" t="s">
        <v>193</v>
      </c>
      <c r="D373" s="7" t="s">
        <v>9</v>
      </c>
      <c r="E373" s="5">
        <v>11599</v>
      </c>
      <c r="F373" s="5">
        <v>11916</v>
      </c>
      <c r="G373" s="5">
        <v>12104</v>
      </c>
      <c r="H373" s="5">
        <v>11001</v>
      </c>
      <c r="I373" s="5">
        <v>11314</v>
      </c>
      <c r="J373" s="5">
        <v>15002</v>
      </c>
    </row>
    <row r="374" spans="1:10" x14ac:dyDescent="0.45">
      <c r="A374" s="3" t="s">
        <v>9</v>
      </c>
      <c r="B374" s="3" t="s">
        <v>194</v>
      </c>
      <c r="C374" s="7" t="s">
        <v>195</v>
      </c>
      <c r="D374" s="7" t="s">
        <v>9</v>
      </c>
      <c r="E374" s="5">
        <v>97072</v>
      </c>
      <c r="F374" s="5">
        <v>107633</v>
      </c>
      <c r="G374" s="5">
        <v>109120</v>
      </c>
      <c r="H374" s="5">
        <v>119013</v>
      </c>
      <c r="I374" s="5">
        <v>125172</v>
      </c>
      <c r="J374" s="5">
        <v>180016</v>
      </c>
    </row>
    <row r="375" spans="1:10" x14ac:dyDescent="0.45">
      <c r="A375" s="3" t="s">
        <v>9</v>
      </c>
      <c r="B375" s="3" t="s">
        <v>196</v>
      </c>
      <c r="C375" s="7" t="s">
        <v>197</v>
      </c>
      <c r="D375" s="7" t="s">
        <v>9</v>
      </c>
      <c r="E375" s="5">
        <v>0</v>
      </c>
      <c r="F375" s="5">
        <v>0</v>
      </c>
      <c r="G375" s="5">
        <v>0</v>
      </c>
      <c r="H375" s="5">
        <v>0</v>
      </c>
      <c r="I375" s="5">
        <v>0</v>
      </c>
      <c r="J375" s="5">
        <v>0</v>
      </c>
    </row>
    <row r="376" spans="1:10" x14ac:dyDescent="0.45">
      <c r="A376" s="3" t="s">
        <v>9</v>
      </c>
      <c r="B376" s="3" t="s">
        <v>198</v>
      </c>
      <c r="C376" s="7" t="s">
        <v>199</v>
      </c>
      <c r="D376" s="7" t="s">
        <v>9</v>
      </c>
      <c r="E376" s="5">
        <v>0.67500000000000004</v>
      </c>
      <c r="F376" s="5">
        <v>0.66300000000000003</v>
      </c>
      <c r="G376" s="5">
        <v>13</v>
      </c>
      <c r="H376" s="5">
        <v>12</v>
      </c>
      <c r="I376" s="5">
        <v>12</v>
      </c>
      <c r="J376" s="5">
        <v>12</v>
      </c>
    </row>
    <row r="377" spans="1:10" x14ac:dyDescent="0.45">
      <c r="A377" s="3" t="s">
        <v>9</v>
      </c>
      <c r="B377" s="3" t="s">
        <v>200</v>
      </c>
      <c r="C377" s="7" t="s">
        <v>201</v>
      </c>
      <c r="D377" s="7" t="s">
        <v>9</v>
      </c>
      <c r="E377" s="5">
        <v>58509.324999999997</v>
      </c>
      <c r="F377" s="5">
        <v>61773.337</v>
      </c>
      <c r="G377" s="5">
        <v>68171</v>
      </c>
      <c r="H377" s="5">
        <v>74222</v>
      </c>
      <c r="I377" s="5">
        <v>81688</v>
      </c>
      <c r="J377" s="5">
        <v>90555</v>
      </c>
    </row>
    <row r="378" spans="1:10" x14ac:dyDescent="0.45">
      <c r="A378" s="3" t="s">
        <v>9</v>
      </c>
      <c r="B378" s="3" t="s">
        <v>202</v>
      </c>
      <c r="C378" s="7" t="s">
        <v>203</v>
      </c>
      <c r="D378" s="7" t="s">
        <v>9</v>
      </c>
      <c r="E378" s="5">
        <v>164034</v>
      </c>
      <c r="F378" s="5">
        <v>189861</v>
      </c>
      <c r="G378" s="5">
        <v>187960</v>
      </c>
      <c r="H378" s="5">
        <v>206845</v>
      </c>
      <c r="I378" s="5">
        <v>240284</v>
      </c>
      <c r="J378" s="5">
        <v>322139</v>
      </c>
    </row>
    <row r="379" spans="1:10" x14ac:dyDescent="0.45">
      <c r="A379" s="3" t="s">
        <v>9</v>
      </c>
      <c r="B379" s="3" t="s">
        <v>204</v>
      </c>
      <c r="C379" s="7" t="s">
        <v>205</v>
      </c>
      <c r="D379" s="7" t="s">
        <v>9</v>
      </c>
      <c r="E379" s="5">
        <v>0</v>
      </c>
      <c r="F379" s="5">
        <v>0</v>
      </c>
      <c r="G379" s="5">
        <v>0</v>
      </c>
      <c r="H379" s="5">
        <v>0</v>
      </c>
      <c r="I379" s="5">
        <v>0</v>
      </c>
      <c r="J379" s="5">
        <v>0</v>
      </c>
    </row>
    <row r="380" spans="1:10" x14ac:dyDescent="0.45">
      <c r="A380" s="3" t="s">
        <v>9</v>
      </c>
      <c r="B380" s="3" t="s">
        <v>206</v>
      </c>
      <c r="C380" s="7" t="s">
        <v>207</v>
      </c>
      <c r="D380" s="7" t="s">
        <v>9</v>
      </c>
      <c r="E380" s="5">
        <v>222544</v>
      </c>
      <c r="F380" s="5">
        <v>251635</v>
      </c>
      <c r="G380" s="5">
        <v>256144</v>
      </c>
      <c r="H380" s="5">
        <v>281079</v>
      </c>
      <c r="I380" s="5">
        <v>321984</v>
      </c>
      <c r="J380" s="5">
        <v>412706</v>
      </c>
    </row>
    <row r="381" spans="1:10" x14ac:dyDescent="0.45">
      <c r="A381" s="3" t="s">
        <v>9</v>
      </c>
      <c r="B381" s="3" t="s">
        <v>208</v>
      </c>
      <c r="C381" s="7" t="s">
        <v>209</v>
      </c>
      <c r="D381" s="7" t="s">
        <v>9</v>
      </c>
      <c r="E381" s="5">
        <v>182527</v>
      </c>
      <c r="F381" s="5">
        <v>257637</v>
      </c>
      <c r="G381" s="5">
        <v>282836</v>
      </c>
      <c r="H381" s="5">
        <v>307394</v>
      </c>
      <c r="I381" s="5">
        <v>350018</v>
      </c>
      <c r="J381" s="5">
        <v>402836</v>
      </c>
    </row>
    <row r="382" spans="1:10" x14ac:dyDescent="0.45">
      <c r="A382" s="3" t="s">
        <v>9</v>
      </c>
      <c r="B382" s="3" t="s">
        <v>210</v>
      </c>
      <c r="C382" s="7" t="s">
        <v>211</v>
      </c>
      <c r="D382" s="7" t="s">
        <v>9</v>
      </c>
      <c r="E382" s="5">
        <v>71053</v>
      </c>
      <c r="F382" s="5">
        <v>98509</v>
      </c>
      <c r="G382" s="5">
        <v>110274</v>
      </c>
      <c r="H382" s="5">
        <v>120907</v>
      </c>
      <c r="I382" s="5">
        <v>130842</v>
      </c>
      <c r="J382" s="5">
        <v>141399</v>
      </c>
    </row>
    <row r="383" spans="1:10" x14ac:dyDescent="0.45">
      <c r="A383" s="3" t="s">
        <v>9</v>
      </c>
      <c r="B383" s="3" t="s">
        <v>212</v>
      </c>
      <c r="C383" s="7" t="s">
        <v>213</v>
      </c>
      <c r="D383" s="7" t="s">
        <v>9</v>
      </c>
      <c r="E383" s="5">
        <f t="shared" ref="E383:J383" si="163">IF(ISERROR(E381-E382),#N/A,E381-E382)</f>
        <v>111474</v>
      </c>
      <c r="F383" s="5">
        <f t="shared" si="163"/>
        <v>159128</v>
      </c>
      <c r="G383" s="5">
        <f t="shared" si="163"/>
        <v>172562</v>
      </c>
      <c r="H383" s="5">
        <f t="shared" si="163"/>
        <v>186487</v>
      </c>
      <c r="I383" s="5">
        <f t="shared" si="163"/>
        <v>219176</v>
      </c>
      <c r="J383" s="5">
        <f t="shared" si="163"/>
        <v>261437</v>
      </c>
    </row>
    <row r="384" spans="1:10" x14ac:dyDescent="0.45">
      <c r="A384" s="3" t="s">
        <v>9</v>
      </c>
      <c r="B384" s="3" t="s">
        <v>214</v>
      </c>
      <c r="C384" s="7" t="s">
        <v>215</v>
      </c>
      <c r="D384" s="7" t="s">
        <v>9</v>
      </c>
      <c r="E384" s="5">
        <v>56571</v>
      </c>
      <c r="F384" s="5">
        <v>67984</v>
      </c>
      <c r="G384" s="5">
        <v>82008</v>
      </c>
      <c r="H384" s="5">
        <v>88160</v>
      </c>
      <c r="I384" s="5">
        <v>90759</v>
      </c>
      <c r="J384" s="5">
        <v>106405</v>
      </c>
    </row>
    <row r="385" spans="1:10" x14ac:dyDescent="0.45">
      <c r="A385" s="3" t="s">
        <v>9</v>
      </c>
      <c r="B385" s="3" t="s">
        <v>216</v>
      </c>
      <c r="C385" s="7" t="s">
        <v>217</v>
      </c>
      <c r="D385" s="7" t="s">
        <v>9</v>
      </c>
      <c r="E385" s="5">
        <v>54903</v>
      </c>
      <c r="F385" s="5">
        <v>91144</v>
      </c>
      <c r="G385" s="5">
        <v>90554</v>
      </c>
      <c r="H385" s="5">
        <v>98327</v>
      </c>
      <c r="I385" s="5">
        <v>128417</v>
      </c>
      <c r="J385" s="5">
        <v>155032</v>
      </c>
    </row>
    <row r="386" spans="1:10" x14ac:dyDescent="0.45">
      <c r="A386" s="3" t="s">
        <v>9</v>
      </c>
      <c r="B386" s="3" t="s">
        <v>218</v>
      </c>
      <c r="C386" s="7" t="s">
        <v>219</v>
      </c>
      <c r="D386" s="7" t="s">
        <v>9</v>
      </c>
      <c r="E386" s="5">
        <v>13679</v>
      </c>
      <c r="F386" s="5">
        <v>12430</v>
      </c>
      <c r="G386" s="5">
        <v>15929</v>
      </c>
      <c r="H386" s="5">
        <v>11946</v>
      </c>
      <c r="I386" s="5">
        <v>15311</v>
      </c>
      <c r="J386" s="5">
        <v>21136</v>
      </c>
    </row>
    <row r="387" spans="1:10" x14ac:dyDescent="0.45">
      <c r="A387" s="3" t="s">
        <v>9</v>
      </c>
      <c r="B387" s="3" t="s">
        <v>220</v>
      </c>
      <c r="C387" s="7" t="s">
        <v>221</v>
      </c>
      <c r="D387" s="7" t="s">
        <v>9</v>
      </c>
      <c r="E387" s="5">
        <v>41224</v>
      </c>
      <c r="F387" s="5">
        <v>78714</v>
      </c>
      <c r="G387" s="5">
        <v>74625</v>
      </c>
      <c r="H387" s="5">
        <v>86381</v>
      </c>
      <c r="I387" s="5">
        <v>113106</v>
      </c>
      <c r="J387" s="5">
        <v>133896</v>
      </c>
    </row>
    <row r="388" spans="1:10" x14ac:dyDescent="0.45">
      <c r="A388" s="3" t="s">
        <v>9</v>
      </c>
      <c r="B388" s="3" t="s">
        <v>222</v>
      </c>
      <c r="C388" s="7" t="s">
        <v>223</v>
      </c>
      <c r="D388" s="7" t="s">
        <v>9</v>
      </c>
      <c r="E388" s="5">
        <v>353</v>
      </c>
      <c r="F388" s="5">
        <v>509</v>
      </c>
      <c r="G388" s="5">
        <v>485</v>
      </c>
      <c r="H388" s="5">
        <v>489</v>
      </c>
      <c r="I388" s="5">
        <v>462</v>
      </c>
      <c r="J388" s="5">
        <v>1183</v>
      </c>
    </row>
    <row r="389" spans="1:10" x14ac:dyDescent="0.45">
      <c r="A389" s="3" t="s">
        <v>9</v>
      </c>
      <c r="B389" s="3" t="s">
        <v>224</v>
      </c>
      <c r="C389" s="7" t="s">
        <v>225</v>
      </c>
      <c r="D389" s="7" t="s">
        <v>9</v>
      </c>
      <c r="E389" s="5">
        <v>7211</v>
      </c>
      <c r="F389" s="5">
        <v>12529</v>
      </c>
      <c r="G389" s="5">
        <v>-3029</v>
      </c>
      <c r="H389" s="5">
        <v>1913</v>
      </c>
      <c r="I389" s="5">
        <v>7887</v>
      </c>
      <c r="J389" s="5">
        <v>30970</v>
      </c>
    </row>
    <row r="390" spans="1:10" x14ac:dyDescent="0.45">
      <c r="A390" s="3" t="s">
        <v>9</v>
      </c>
      <c r="B390" s="3" t="s">
        <v>226</v>
      </c>
      <c r="C390" s="7" t="s">
        <v>227</v>
      </c>
      <c r="D390" s="7" t="s">
        <v>9</v>
      </c>
      <c r="E390" s="5">
        <v>0</v>
      </c>
      <c r="F390" s="5">
        <v>0</v>
      </c>
      <c r="G390" s="5">
        <v>217</v>
      </c>
      <c r="H390" s="5">
        <v>-2088</v>
      </c>
      <c r="I390" s="5">
        <v>-716</v>
      </c>
      <c r="J390" s="5">
        <v>-4857</v>
      </c>
    </row>
    <row r="391" spans="1:10" x14ac:dyDescent="0.45">
      <c r="A391" s="3" t="s">
        <v>9</v>
      </c>
      <c r="B391" s="3" t="s">
        <v>228</v>
      </c>
      <c r="C391" s="7" t="s">
        <v>229</v>
      </c>
      <c r="D391" s="7" t="s">
        <v>9</v>
      </c>
      <c r="E391" s="5">
        <v>48082</v>
      </c>
      <c r="F391" s="5">
        <v>90734</v>
      </c>
      <c r="G391" s="5">
        <v>71328</v>
      </c>
      <c r="H391" s="5">
        <v>85717</v>
      </c>
      <c r="I391" s="5">
        <v>119815</v>
      </c>
      <c r="J391" s="5">
        <v>158826</v>
      </c>
    </row>
    <row r="392" spans="1:10" x14ac:dyDescent="0.45">
      <c r="A392" s="3" t="s">
        <v>9</v>
      </c>
      <c r="B392" s="3" t="s">
        <v>230</v>
      </c>
      <c r="C392" s="7" t="s">
        <v>231</v>
      </c>
      <c r="D392" s="7" t="s">
        <v>9</v>
      </c>
      <c r="E392" s="5">
        <v>7813</v>
      </c>
      <c r="F392" s="5">
        <v>14701</v>
      </c>
      <c r="G392" s="5">
        <v>11356</v>
      </c>
      <c r="H392" s="5">
        <v>11922</v>
      </c>
      <c r="I392" s="5">
        <v>19697</v>
      </c>
      <c r="J392" s="5">
        <v>26656</v>
      </c>
    </row>
    <row r="393" spans="1:10" x14ac:dyDescent="0.45">
      <c r="A393" s="3" t="s">
        <v>9</v>
      </c>
      <c r="B393" s="3" t="s">
        <v>232</v>
      </c>
      <c r="C393" s="7" t="s">
        <v>233</v>
      </c>
      <c r="D393" s="7" t="s">
        <v>9</v>
      </c>
      <c r="E393" s="5">
        <v>0</v>
      </c>
      <c r="F393" s="5">
        <v>0</v>
      </c>
      <c r="G393" s="5">
        <v>0</v>
      </c>
      <c r="H393" s="5" t="e">
        <v>#N/A</v>
      </c>
      <c r="I393" s="5" t="e">
        <v>#N/A</v>
      </c>
      <c r="J393" s="5" t="e">
        <v>#N/A</v>
      </c>
    </row>
    <row r="394" spans="1:10" x14ac:dyDescent="0.45">
      <c r="A394" s="3" t="s">
        <v>9</v>
      </c>
      <c r="B394" s="3" t="s">
        <v>234</v>
      </c>
      <c r="C394" s="7" t="s">
        <v>235</v>
      </c>
      <c r="D394" s="7" t="s">
        <v>9</v>
      </c>
      <c r="E394" s="5">
        <v>40269</v>
      </c>
      <c r="F394" s="5">
        <v>76033</v>
      </c>
      <c r="G394" s="5">
        <v>59972</v>
      </c>
      <c r="H394" s="5">
        <v>73795</v>
      </c>
      <c r="I394" s="5">
        <v>100118</v>
      </c>
      <c r="J394" s="5">
        <v>132170</v>
      </c>
    </row>
    <row r="395" spans="1:10" x14ac:dyDescent="0.45">
      <c r="A395" s="3" t="s">
        <v>9</v>
      </c>
      <c r="B395" s="3" t="s">
        <v>236</v>
      </c>
      <c r="C395" s="7" t="s">
        <v>237</v>
      </c>
      <c r="D395" s="7" t="s">
        <v>9</v>
      </c>
      <c r="E395" s="5">
        <v>0</v>
      </c>
      <c r="F395" s="5">
        <v>0</v>
      </c>
      <c r="G395" s="5">
        <v>0</v>
      </c>
      <c r="H395" s="5">
        <v>0</v>
      </c>
      <c r="I395" s="5">
        <v>0</v>
      </c>
      <c r="J395" s="5">
        <v>0</v>
      </c>
    </row>
    <row r="396" spans="1:10" x14ac:dyDescent="0.45">
      <c r="A396" s="3" t="s">
        <v>9</v>
      </c>
      <c r="B396" s="3" t="s">
        <v>238</v>
      </c>
      <c r="C396" s="7" t="s">
        <v>239</v>
      </c>
      <c r="D396" s="7" t="s">
        <v>9</v>
      </c>
      <c r="E396" s="5">
        <v>0</v>
      </c>
      <c r="F396" s="5">
        <v>0</v>
      </c>
      <c r="G396" s="5">
        <v>0</v>
      </c>
      <c r="H396" s="5">
        <v>0</v>
      </c>
      <c r="I396" s="5">
        <v>0</v>
      </c>
      <c r="J396" s="5">
        <v>0</v>
      </c>
    </row>
    <row r="397" spans="1:10" x14ac:dyDescent="0.45">
      <c r="A397" s="3" t="s">
        <v>9</v>
      </c>
      <c r="B397" s="3" t="s">
        <v>240</v>
      </c>
      <c r="C397" s="7" t="s">
        <v>241</v>
      </c>
      <c r="D397" s="7" t="s">
        <v>9</v>
      </c>
      <c r="E397" s="5">
        <v>40269</v>
      </c>
      <c r="F397" s="5">
        <v>76033</v>
      </c>
      <c r="G397" s="5">
        <v>59972</v>
      </c>
      <c r="H397" s="5">
        <v>73795</v>
      </c>
      <c r="I397" s="5">
        <v>100118</v>
      </c>
      <c r="J397" s="5">
        <v>132170</v>
      </c>
    </row>
    <row r="398" spans="1:10" x14ac:dyDescent="0.45">
      <c r="A398" s="3" t="s">
        <v>9</v>
      </c>
      <c r="B398" s="3" t="s">
        <v>242</v>
      </c>
      <c r="C398" s="7" t="s">
        <v>243</v>
      </c>
      <c r="D398" s="7" t="s">
        <v>9</v>
      </c>
      <c r="E398" s="5">
        <v>0</v>
      </c>
      <c r="F398" s="5">
        <v>0</v>
      </c>
      <c r="G398" s="5">
        <v>0</v>
      </c>
      <c r="H398" s="5">
        <v>0</v>
      </c>
      <c r="I398" s="5">
        <v>0</v>
      </c>
      <c r="J398" s="5">
        <v>0</v>
      </c>
    </row>
    <row r="399" spans="1:10" x14ac:dyDescent="0.45">
      <c r="A399" s="3" t="s">
        <v>9</v>
      </c>
      <c r="B399" s="3" t="s">
        <v>244</v>
      </c>
      <c r="C399" s="7" t="s">
        <v>245</v>
      </c>
      <c r="D399" s="7" t="s">
        <v>9</v>
      </c>
      <c r="E399" s="5">
        <v>2.9575</v>
      </c>
      <c r="F399" s="5">
        <v>5.694</v>
      </c>
      <c r="G399" s="5">
        <v>4.59</v>
      </c>
      <c r="H399" s="5">
        <v>5.84</v>
      </c>
      <c r="I399" s="5">
        <v>8.1300000000000008</v>
      </c>
      <c r="J399" s="5">
        <v>10.91</v>
      </c>
    </row>
    <row r="400" spans="1:10" x14ac:dyDescent="0.45">
      <c r="A400" s="3" t="s">
        <v>9</v>
      </c>
      <c r="B400" s="3" t="s">
        <v>246</v>
      </c>
      <c r="C400" s="7" t="s">
        <v>247</v>
      </c>
      <c r="D400" s="7" t="s">
        <v>9</v>
      </c>
      <c r="E400" s="5">
        <v>2.9575</v>
      </c>
      <c r="F400" s="5">
        <v>5.694</v>
      </c>
      <c r="G400" s="5">
        <v>4.59</v>
      </c>
      <c r="H400" s="5">
        <v>5.84</v>
      </c>
      <c r="I400" s="5">
        <v>8.1300000000000008</v>
      </c>
      <c r="J400" s="5">
        <v>10.91</v>
      </c>
    </row>
    <row r="401" spans="1:10" x14ac:dyDescent="0.45">
      <c r="A401" s="3" t="s">
        <v>9</v>
      </c>
      <c r="B401" s="3" t="s">
        <v>248</v>
      </c>
      <c r="C401" s="7" t="s">
        <v>249</v>
      </c>
      <c r="D401" s="7" t="s">
        <v>9</v>
      </c>
      <c r="E401" s="5">
        <v>2.9304999999999999</v>
      </c>
      <c r="F401" s="5">
        <v>5.61</v>
      </c>
      <c r="G401" s="5">
        <v>4.5599999999999996</v>
      </c>
      <c r="H401" s="5">
        <v>5.8</v>
      </c>
      <c r="I401" s="5">
        <v>8.0399999999999991</v>
      </c>
      <c r="J401" s="5">
        <v>10.81</v>
      </c>
    </row>
    <row r="402" spans="1:10" x14ac:dyDescent="0.45">
      <c r="A402" s="3" t="s">
        <v>9</v>
      </c>
      <c r="B402" s="3" t="s">
        <v>250</v>
      </c>
      <c r="C402" s="7" t="s">
        <v>251</v>
      </c>
      <c r="D402" s="7" t="s">
        <v>9</v>
      </c>
      <c r="E402" s="5">
        <v>2.9304999999999999</v>
      </c>
      <c r="F402" s="5">
        <v>5.61</v>
      </c>
      <c r="G402" s="5">
        <v>4.5599999999999996</v>
      </c>
      <c r="H402" s="5">
        <v>5.8</v>
      </c>
      <c r="I402" s="5">
        <v>8.0399999999999991</v>
      </c>
      <c r="J402" s="5">
        <v>10.81</v>
      </c>
    </row>
    <row r="403" spans="1:10" x14ac:dyDescent="0.45">
      <c r="A403" s="3" t="s">
        <v>9</v>
      </c>
      <c r="B403" s="3" t="s">
        <v>252</v>
      </c>
      <c r="C403" s="7" t="s">
        <v>253</v>
      </c>
      <c r="D403" s="7" t="s">
        <v>9</v>
      </c>
      <c r="E403" s="5">
        <v>13616.32</v>
      </c>
      <c r="F403" s="5">
        <v>13353</v>
      </c>
      <c r="G403" s="5">
        <v>13063</v>
      </c>
      <c r="H403" s="5">
        <v>12630</v>
      </c>
      <c r="I403" s="5">
        <v>12319</v>
      </c>
      <c r="J403" s="5">
        <v>12116</v>
      </c>
    </row>
    <row r="404" spans="1:10" x14ac:dyDescent="0.45">
      <c r="A404" s="3" t="s">
        <v>9</v>
      </c>
      <c r="B404" s="3" t="s">
        <v>254</v>
      </c>
      <c r="C404" s="7" t="s">
        <v>255</v>
      </c>
      <c r="D404" s="7" t="s">
        <v>9</v>
      </c>
      <c r="E404" s="5">
        <v>13740.56</v>
      </c>
      <c r="F404" s="5">
        <v>13553.48</v>
      </c>
      <c r="G404" s="5">
        <v>13159</v>
      </c>
      <c r="H404" s="5">
        <v>12722</v>
      </c>
      <c r="I404" s="5">
        <v>12447</v>
      </c>
      <c r="J404" s="5">
        <v>12230</v>
      </c>
    </row>
    <row r="405" spans="1:10" x14ac:dyDescent="0.45">
      <c r="A405" s="3" t="s">
        <v>9</v>
      </c>
      <c r="B405" s="3" t="s">
        <v>256</v>
      </c>
      <c r="C405" s="7" t="s">
        <v>257</v>
      </c>
      <c r="D405" s="7" t="s">
        <v>9</v>
      </c>
      <c r="E405" s="5">
        <v>13504.44</v>
      </c>
      <c r="F405" s="5">
        <v>13242.42</v>
      </c>
      <c r="G405" s="5">
        <v>12849</v>
      </c>
      <c r="H405" s="5">
        <v>12460</v>
      </c>
      <c r="I405" s="5">
        <v>12211</v>
      </c>
      <c r="J405" s="5">
        <v>12088</v>
      </c>
    </row>
    <row r="406" spans="1:10" x14ac:dyDescent="0.45">
      <c r="A406" s="3" t="s">
        <v>9</v>
      </c>
      <c r="B406" s="3" t="s">
        <v>258</v>
      </c>
      <c r="C406" s="7" t="s">
        <v>259</v>
      </c>
      <c r="D406" s="7" t="s">
        <v>9</v>
      </c>
      <c r="E406" s="5">
        <v>1</v>
      </c>
      <c r="F406" s="5">
        <v>1</v>
      </c>
      <c r="G406" s="5">
        <v>1</v>
      </c>
      <c r="H406" s="5">
        <v>1</v>
      </c>
      <c r="I406" s="5">
        <v>1</v>
      </c>
      <c r="J406" s="5">
        <v>1</v>
      </c>
    </row>
    <row r="407" spans="1:10" x14ac:dyDescent="0.45">
      <c r="A407" s="3" t="s">
        <v>9</v>
      </c>
      <c r="B407" s="3" t="s">
        <v>260</v>
      </c>
      <c r="C407" s="7" t="s">
        <v>261</v>
      </c>
      <c r="D407" s="7" t="s">
        <v>9</v>
      </c>
      <c r="E407" s="5">
        <v>65124</v>
      </c>
      <c r="F407" s="5">
        <v>91652</v>
      </c>
      <c r="G407" s="5">
        <v>91495</v>
      </c>
      <c r="H407" s="5">
        <v>101746</v>
      </c>
      <c r="I407" s="5">
        <v>125299</v>
      </c>
      <c r="J407" s="5">
        <v>164713</v>
      </c>
    </row>
    <row r="408" spans="1:10" x14ac:dyDescent="0.45">
      <c r="A408" s="3" t="s">
        <v>9</v>
      </c>
      <c r="B408" s="3" t="s">
        <v>262</v>
      </c>
      <c r="C408" s="7" t="s">
        <v>263</v>
      </c>
      <c r="D408" s="7" t="s">
        <v>9</v>
      </c>
      <c r="E408" s="5" t="e">
        <v>#N/A</v>
      </c>
      <c r="F408" s="5" t="e">
        <v>#N/A</v>
      </c>
      <c r="G408" s="5" t="e">
        <v>#N/A</v>
      </c>
      <c r="H408" s="5" t="e">
        <v>#N/A</v>
      </c>
      <c r="I408" s="5" t="e">
        <v>#N/A</v>
      </c>
      <c r="J408" s="5" t="e">
        <v>#N/A</v>
      </c>
    </row>
    <row r="409" spans="1:10" x14ac:dyDescent="0.45">
      <c r="A409" s="3" t="s">
        <v>9</v>
      </c>
      <c r="B409" s="3" t="s">
        <v>264</v>
      </c>
      <c r="C409" s="7" t="s">
        <v>265</v>
      </c>
      <c r="D409" s="7" t="s">
        <v>9</v>
      </c>
      <c r="E409" s="5" t="e">
        <v>#N/A</v>
      </c>
      <c r="F409" s="5" t="e">
        <v>#N/A</v>
      </c>
      <c r="G409" s="5" t="e">
        <v>#N/A</v>
      </c>
      <c r="H409" s="5" t="e">
        <v>#N/A</v>
      </c>
      <c r="I409" s="5" t="e">
        <v>#N/A</v>
      </c>
      <c r="J409" s="5" t="e">
        <v>#N/A</v>
      </c>
    </row>
    <row r="410" spans="1:10" x14ac:dyDescent="0.45">
      <c r="A410" s="3" t="s">
        <v>9</v>
      </c>
      <c r="B410" s="3" t="s">
        <v>266</v>
      </c>
      <c r="C410" s="7" t="s">
        <v>267</v>
      </c>
      <c r="D410" s="7" t="s">
        <v>9</v>
      </c>
      <c r="E410" s="5">
        <v>22281</v>
      </c>
      <c r="F410" s="5">
        <v>24640</v>
      </c>
      <c r="G410" s="5">
        <v>31485</v>
      </c>
      <c r="H410" s="5">
        <v>32251</v>
      </c>
      <c r="I410" s="5">
        <v>52535</v>
      </c>
      <c r="J410" s="5">
        <v>91447</v>
      </c>
    </row>
    <row r="411" spans="1:10" x14ac:dyDescent="0.45">
      <c r="A411" s="3" t="s">
        <v>9</v>
      </c>
      <c r="B411" s="3" t="s">
        <v>268</v>
      </c>
      <c r="C411" s="7" t="s">
        <v>269</v>
      </c>
      <c r="D411" s="7" t="s">
        <v>9</v>
      </c>
      <c r="E411" s="5">
        <v>0</v>
      </c>
      <c r="F411" s="5">
        <v>0</v>
      </c>
      <c r="G411" s="5">
        <v>0</v>
      </c>
      <c r="H411" s="5">
        <v>0</v>
      </c>
      <c r="I411" s="5">
        <v>0</v>
      </c>
      <c r="J411" s="5">
        <v>0</v>
      </c>
    </row>
    <row r="412" spans="1:10" x14ac:dyDescent="0.45">
      <c r="A412" s="3" t="s">
        <v>9</v>
      </c>
      <c r="B412" s="3" t="s">
        <v>270</v>
      </c>
      <c r="C412" s="7" t="s">
        <v>271</v>
      </c>
      <c r="D412" s="7" t="s">
        <v>9</v>
      </c>
      <c r="E412" s="5">
        <v>0</v>
      </c>
      <c r="F412" s="5">
        <v>0</v>
      </c>
      <c r="G412" s="5">
        <v>0</v>
      </c>
      <c r="H412" s="5">
        <v>0</v>
      </c>
      <c r="I412" s="5">
        <v>0.6</v>
      </c>
      <c r="J412" s="5">
        <v>0.83</v>
      </c>
    </row>
    <row r="413" spans="1:10" x14ac:dyDescent="0.45">
      <c r="A413" s="3" t="s">
        <v>9</v>
      </c>
      <c r="B413" s="3" t="s">
        <v>272</v>
      </c>
      <c r="C413" s="7" t="s">
        <v>273</v>
      </c>
      <c r="D413" s="7" t="s">
        <v>9</v>
      </c>
      <c r="E413" s="5">
        <v>0</v>
      </c>
      <c r="F413" s="5">
        <v>0</v>
      </c>
      <c r="G413" s="5">
        <v>0</v>
      </c>
      <c r="H413" s="5">
        <v>0</v>
      </c>
      <c r="I413" s="5">
        <v>7577</v>
      </c>
      <c r="J413" s="5">
        <v>10315</v>
      </c>
    </row>
    <row r="414" spans="1:10" x14ac:dyDescent="0.45">
      <c r="A414" s="3" t="s">
        <v>9</v>
      </c>
      <c r="B414" s="3" t="s">
        <v>274</v>
      </c>
      <c r="C414" s="7" t="s">
        <v>275</v>
      </c>
      <c r="D414" s="7" t="s">
        <v>9</v>
      </c>
      <c r="E414" s="5">
        <v>0</v>
      </c>
      <c r="F414" s="5">
        <v>0</v>
      </c>
      <c r="G414" s="5">
        <v>0</v>
      </c>
      <c r="H414" s="5">
        <v>0</v>
      </c>
      <c r="I414" s="5">
        <v>0</v>
      </c>
      <c r="J414" s="5">
        <v>0</v>
      </c>
    </row>
    <row r="415" spans="1:10" x14ac:dyDescent="0.45">
      <c r="A415" s="3" t="s">
        <v>9</v>
      </c>
      <c r="B415" s="3" t="s">
        <v>276</v>
      </c>
      <c r="C415" s="7" t="s">
        <v>277</v>
      </c>
      <c r="D415" s="7" t="s">
        <v>9</v>
      </c>
      <c r="E415" s="5">
        <v>0</v>
      </c>
      <c r="F415" s="5">
        <v>0</v>
      </c>
      <c r="G415" s="5">
        <v>0</v>
      </c>
      <c r="H415" s="5">
        <v>0</v>
      </c>
      <c r="I415" s="5">
        <v>0</v>
      </c>
      <c r="J415" s="5">
        <v>0</v>
      </c>
    </row>
    <row r="416" spans="1:10" x14ac:dyDescent="0.45">
      <c r="A416" s="3" t="s">
        <v>9</v>
      </c>
      <c r="B416" s="3" t="s">
        <v>278</v>
      </c>
      <c r="C416" s="7" t="s">
        <v>279</v>
      </c>
      <c r="D416" s="7" t="s">
        <v>9</v>
      </c>
      <c r="E416" s="5">
        <v>87.632000000000005</v>
      </c>
      <c r="F416" s="5">
        <v>144.852</v>
      </c>
      <c r="G416" s="5">
        <v>88.23</v>
      </c>
      <c r="H416" s="5">
        <v>139.69</v>
      </c>
      <c r="I416" s="5">
        <v>189.3</v>
      </c>
      <c r="J416" s="5">
        <v>313</v>
      </c>
    </row>
    <row r="417" spans="1:10" x14ac:dyDescent="0.45">
      <c r="A417" s="3" t="s">
        <v>9</v>
      </c>
      <c r="B417" s="3" t="s">
        <v>280</v>
      </c>
      <c r="C417" s="7" t="s">
        <v>281</v>
      </c>
      <c r="D417" s="7" t="s">
        <v>9</v>
      </c>
      <c r="E417" s="5">
        <v>87.632000000000005</v>
      </c>
      <c r="F417" s="5">
        <v>144.852</v>
      </c>
      <c r="G417" s="5">
        <v>88.23</v>
      </c>
      <c r="H417" s="5">
        <v>139.69</v>
      </c>
      <c r="I417" s="5">
        <v>189.3</v>
      </c>
      <c r="J417" s="5">
        <v>313</v>
      </c>
    </row>
    <row r="418" spans="1:10" x14ac:dyDescent="0.45">
      <c r="A418" s="3" t="s">
        <v>9</v>
      </c>
      <c r="B418" s="3" t="s">
        <v>282</v>
      </c>
      <c r="C418" s="7" t="s">
        <v>283</v>
      </c>
      <c r="D418" s="7" t="s">
        <v>9</v>
      </c>
      <c r="E418" s="5">
        <v>789</v>
      </c>
      <c r="F418" s="5">
        <v>550</v>
      </c>
      <c r="G418" s="5">
        <v>754</v>
      </c>
      <c r="H418" s="5">
        <v>771</v>
      </c>
      <c r="I418" s="5">
        <v>879</v>
      </c>
      <c r="J418" s="5">
        <v>924</v>
      </c>
    </row>
    <row r="419" spans="1:10" x14ac:dyDescent="0.45">
      <c r="A419" s="3" t="s">
        <v>9</v>
      </c>
      <c r="B419" s="3" t="s">
        <v>284</v>
      </c>
      <c r="C419" s="7" t="s">
        <v>285</v>
      </c>
      <c r="D419" s="7" t="s">
        <v>9</v>
      </c>
      <c r="E419" s="5">
        <v>5400</v>
      </c>
      <c r="F419" s="5">
        <v>7900</v>
      </c>
      <c r="G419" s="5">
        <v>9200</v>
      </c>
      <c r="H419" s="5">
        <v>8700</v>
      </c>
      <c r="I419" s="5">
        <v>8700</v>
      </c>
      <c r="J419" s="5">
        <v>9900</v>
      </c>
    </row>
    <row r="420" spans="1:10" x14ac:dyDescent="0.45">
      <c r="A420" s="3" t="s">
        <v>9</v>
      </c>
      <c r="B420" s="3" t="s">
        <v>286</v>
      </c>
      <c r="C420" s="7" t="s">
        <v>287</v>
      </c>
      <c r="D420" s="7" t="s">
        <v>9</v>
      </c>
      <c r="E420" s="5">
        <v>27573</v>
      </c>
      <c r="F420" s="5">
        <v>31562</v>
      </c>
      <c r="G420" s="5">
        <v>39500</v>
      </c>
      <c r="H420" s="5">
        <v>45427</v>
      </c>
      <c r="I420" s="5">
        <v>49326</v>
      </c>
      <c r="J420" s="5">
        <v>61087</v>
      </c>
    </row>
    <row r="421" spans="1:10" x14ac:dyDescent="0.45">
      <c r="A421" s="3" t="s">
        <v>9</v>
      </c>
      <c r="B421" s="3" t="s">
        <v>288</v>
      </c>
      <c r="C421" s="7" t="s">
        <v>289</v>
      </c>
      <c r="D421" s="7" t="s">
        <v>9</v>
      </c>
      <c r="E421" s="5">
        <f t="shared" ref="E421:J421" si="164">IF(OR(E391&lt;=0,E392&lt;=0),0,IF(E392/E391&gt;=0.999,#N/A,E392/E391))</f>
        <v>0.16249324071378063</v>
      </c>
      <c r="F421" s="5">
        <f t="shared" si="164"/>
        <v>0.16202305640663919</v>
      </c>
      <c r="G421" s="5">
        <f t="shared" si="164"/>
        <v>0.1592081650964558</v>
      </c>
      <c r="H421" s="5">
        <f t="shared" si="164"/>
        <v>0.13908559562280529</v>
      </c>
      <c r="I421" s="5">
        <f t="shared" si="164"/>
        <v>0.16439510912657013</v>
      </c>
      <c r="J421" s="5">
        <f t="shared" si="164"/>
        <v>0.16783146336242177</v>
      </c>
    </row>
    <row r="422" spans="1:10" x14ac:dyDescent="0.45">
      <c r="A422" s="3" t="s">
        <v>9</v>
      </c>
      <c r="B422" s="3" t="s">
        <v>290</v>
      </c>
      <c r="C422" s="7" t="s">
        <v>291</v>
      </c>
      <c r="D422" s="7" t="s">
        <v>9</v>
      </c>
      <c r="E422" s="5">
        <f t="shared" ref="E422:J422" si="165">IF(E406=1,E407,E408-E409)</f>
        <v>65124</v>
      </c>
      <c r="F422" s="5">
        <f t="shared" si="165"/>
        <v>91652</v>
      </c>
      <c r="G422" s="5">
        <f t="shared" si="165"/>
        <v>91495</v>
      </c>
      <c r="H422" s="5">
        <f t="shared" si="165"/>
        <v>101746</v>
      </c>
      <c r="I422" s="5">
        <f t="shared" si="165"/>
        <v>125299</v>
      </c>
      <c r="J422" s="5">
        <f t="shared" si="165"/>
        <v>164713</v>
      </c>
    </row>
    <row r="423" spans="1:10" x14ac:dyDescent="0.45">
      <c r="A423" s="3" t="s">
        <v>9</v>
      </c>
      <c r="B423" s="3" t="s">
        <v>292</v>
      </c>
      <c r="C423" s="7" t="s">
        <v>293</v>
      </c>
      <c r="D423" s="7" t="s">
        <v>9</v>
      </c>
      <c r="E423" s="5">
        <f t="shared" ref="E423:J423" si="166">IF(ISERROR(E422+E411-E410+((1-E421)*E388)),#N/A,E422+E411-E410+((1-E421)*E388))</f>
        <v>43138.639886028039</v>
      </c>
      <c r="F423" s="5">
        <f t="shared" si="166"/>
        <v>67438.530264289016</v>
      </c>
      <c r="G423" s="5">
        <f t="shared" si="166"/>
        <v>60417.784039928221</v>
      </c>
      <c r="H423" s="5">
        <f t="shared" si="166"/>
        <v>69915.987143740451</v>
      </c>
      <c r="I423" s="5">
        <f t="shared" si="166"/>
        <v>73150.049459583519</v>
      </c>
      <c r="J423" s="5">
        <f t="shared" si="166"/>
        <v>74250.455378842249</v>
      </c>
    </row>
    <row r="424" spans="1:10" x14ac:dyDescent="0.45">
      <c r="A424" s="3" t="s">
        <v>9</v>
      </c>
      <c r="B424" s="3" t="s">
        <v>294</v>
      </c>
      <c r="C424" s="7" t="s">
        <v>295</v>
      </c>
      <c r="D424" s="7" t="s">
        <v>9</v>
      </c>
      <c r="E424" s="5" t="e">
        <f t="shared" ref="E424:J424" si="167">IF(ISERROR(E423-E375+D375-E372+D372-E369+D369-E366+D366),#N/A,E423-E375+D375-E372+D372-E369+D369-E366+D366)</f>
        <v>#N/A</v>
      </c>
      <c r="F424" s="5">
        <f t="shared" si="167"/>
        <v>65803.530264289016</v>
      </c>
      <c r="G424" s="5">
        <f t="shared" si="167"/>
        <v>58948.784039928221</v>
      </c>
      <c r="H424" s="5">
        <f t="shared" si="167"/>
        <v>70025.987143740451</v>
      </c>
      <c r="I424" s="5">
        <f t="shared" si="167"/>
        <v>72580.049459583519</v>
      </c>
      <c r="J424" s="5">
        <f t="shared" si="167"/>
        <v>38688.455378842249</v>
      </c>
    </row>
    <row r="425" spans="1:10" ht="25.2" x14ac:dyDescent="0.45">
      <c r="A425" s="7" t="s">
        <v>296</v>
      </c>
      <c r="B425" s="7" t="s">
        <v>297</v>
      </c>
      <c r="C425" s="7" t="s">
        <v>298</v>
      </c>
      <c r="D425" s="7" t="s">
        <v>299</v>
      </c>
      <c r="E425" s="7" t="s">
        <v>299</v>
      </c>
      <c r="F425" s="7" t="s">
        <v>299</v>
      </c>
      <c r="G425" s="7" t="s">
        <v>299</v>
      </c>
      <c r="H425" s="7" t="s">
        <v>299</v>
      </c>
      <c r="I425" s="7" t="s">
        <v>299</v>
      </c>
      <c r="J425" s="7" t="s">
        <v>299</v>
      </c>
    </row>
    <row r="428" spans="1:10" x14ac:dyDescent="0.45">
      <c r="A428" s="3" t="s">
        <v>12</v>
      </c>
      <c r="B428" s="3" t="s">
        <v>13</v>
      </c>
    </row>
    <row r="429" spans="1:10" x14ac:dyDescent="0.45">
      <c r="A429" s="3"/>
      <c r="B429" s="3" t="s">
        <v>300</v>
      </c>
    </row>
    <row r="430" spans="1:10" x14ac:dyDescent="0.45">
      <c r="A430" s="3"/>
      <c r="B430" s="3"/>
      <c r="C430" s="3"/>
    </row>
    <row r="431" spans="1:10" x14ac:dyDescent="0.45">
      <c r="A431" s="3"/>
      <c r="B431" s="3"/>
      <c r="C431" s="3"/>
      <c r="D431" s="5" t="s">
        <v>15</v>
      </c>
      <c r="E431" s="6" t="s">
        <v>16</v>
      </c>
      <c r="F431" s="6" t="s">
        <v>17</v>
      </c>
      <c r="G431" s="6" t="s">
        <v>18</v>
      </c>
      <c r="H431" s="6" t="s">
        <v>19</v>
      </c>
      <c r="I431" s="6" t="s">
        <v>20</v>
      </c>
      <c r="J431" s="6" t="s">
        <v>21</v>
      </c>
    </row>
    <row r="432" spans="1:10" x14ac:dyDescent="0.45">
      <c r="A432" s="3"/>
      <c r="B432" s="3"/>
      <c r="C432" s="7" t="s">
        <v>22</v>
      </c>
      <c r="D432" s="5" t="s">
        <v>23</v>
      </c>
      <c r="E432" s="7" t="s">
        <v>308</v>
      </c>
      <c r="F432" s="7" t="s">
        <v>309</v>
      </c>
      <c r="G432" s="7" t="s">
        <v>310</v>
      </c>
      <c r="H432" s="7" t="s">
        <v>311</v>
      </c>
      <c r="I432" s="7" t="s">
        <v>312</v>
      </c>
      <c r="J432" s="7" t="s">
        <v>313</v>
      </c>
    </row>
    <row r="433" spans="1:10" x14ac:dyDescent="0.45">
      <c r="A433" s="7" t="s">
        <v>30</v>
      </c>
      <c r="B433" s="7" t="s">
        <v>31</v>
      </c>
      <c r="C433" s="7" t="s">
        <v>32</v>
      </c>
      <c r="D433" s="7" t="s">
        <v>33</v>
      </c>
      <c r="E433" s="7" t="s">
        <v>33</v>
      </c>
      <c r="F433" s="7" t="s">
        <v>33</v>
      </c>
      <c r="G433" s="7" t="s">
        <v>33</v>
      </c>
      <c r="H433" s="7" t="s">
        <v>33</v>
      </c>
      <c r="I433" s="7" t="s">
        <v>33</v>
      </c>
      <c r="J433" s="7" t="s">
        <v>33</v>
      </c>
    </row>
    <row r="434" spans="1:10" x14ac:dyDescent="0.45">
      <c r="A434" s="3" t="s">
        <v>12</v>
      </c>
      <c r="B434" s="3" t="s">
        <v>34</v>
      </c>
      <c r="C434" s="7" t="s">
        <v>35</v>
      </c>
      <c r="D434" s="7" t="s">
        <v>36</v>
      </c>
      <c r="E434" s="5">
        <f t="shared" ref="E434:J434" si="168">IF(ISERROR(E501/E526),#N/A,E501/E526)</f>
        <v>7.8130894308943093</v>
      </c>
      <c r="F434" s="5">
        <f t="shared" si="168"/>
        <v>11.206788990825688</v>
      </c>
      <c r="G434" s="5">
        <f t="shared" si="168"/>
        <v>10.082602739726028</v>
      </c>
      <c r="H434" s="5">
        <f t="shared" si="168"/>
        <v>13.202814814814815</v>
      </c>
      <c r="I434" s="5">
        <f t="shared" si="168"/>
        <v>11.54865</v>
      </c>
      <c r="J434" s="5">
        <f t="shared" si="168"/>
        <v>11.551500000000001</v>
      </c>
    </row>
    <row r="435" spans="1:10" x14ac:dyDescent="0.45">
      <c r="A435" s="3" t="s">
        <v>12</v>
      </c>
      <c r="B435" s="3" t="s">
        <v>37</v>
      </c>
      <c r="C435" s="7" t="s">
        <v>38</v>
      </c>
      <c r="D435" s="7" t="s">
        <v>36</v>
      </c>
      <c r="E435" s="5">
        <f t="shared" ref="E435:J435" si="169">IF(ISERROR(E502/E526),#N/A,E502/E526)</f>
        <v>3.5119512195121949</v>
      </c>
      <c r="F435" s="5">
        <f t="shared" si="169"/>
        <v>4.7111009174311924</v>
      </c>
      <c r="G435" s="5">
        <f t="shared" si="169"/>
        <v>4.0863013698630137</v>
      </c>
      <c r="H435" s="5">
        <f t="shared" si="169"/>
        <v>5.0556296296296299</v>
      </c>
      <c r="I435" s="5">
        <f t="shared" si="169"/>
        <v>3.8210500000000001</v>
      </c>
      <c r="J435" s="5">
        <f t="shared" si="169"/>
        <v>3.3447499999999999</v>
      </c>
    </row>
    <row r="436" spans="1:10" x14ac:dyDescent="0.45">
      <c r="A436" s="3" t="s">
        <v>12</v>
      </c>
      <c r="B436" s="3" t="s">
        <v>39</v>
      </c>
      <c r="C436" s="7" t="s">
        <v>40</v>
      </c>
      <c r="D436" s="7" t="s">
        <v>36</v>
      </c>
      <c r="E436" s="5">
        <f t="shared" ref="E436:J436" si="170">IF(ISERROR((E501-E502)/E526),#N/A,(E501-E502)/E526)</f>
        <v>4.3011382113821135</v>
      </c>
      <c r="F436" s="5">
        <f t="shared" si="170"/>
        <v>6.4956880733944953</v>
      </c>
      <c r="G436" s="5">
        <f t="shared" si="170"/>
        <v>5.9963013698630139</v>
      </c>
      <c r="H436" s="5">
        <f t="shared" si="170"/>
        <v>8.1471851851851849</v>
      </c>
      <c r="I436" s="5">
        <f t="shared" si="170"/>
        <v>7.7275999999999998</v>
      </c>
      <c r="J436" s="5">
        <f t="shared" si="170"/>
        <v>8.2067499999999995</v>
      </c>
    </row>
    <row r="437" spans="1:10" x14ac:dyDescent="0.45">
      <c r="A437" s="3" t="s">
        <v>12</v>
      </c>
      <c r="B437" s="3" t="s">
        <v>41</v>
      </c>
      <c r="C437" s="7" t="s">
        <v>42</v>
      </c>
      <c r="D437" s="7" t="s">
        <v>43</v>
      </c>
      <c r="E437" s="5">
        <f t="shared" ref="E437:J437" si="171">IF(ISERROR(E500/E511),#N/A,E500/E511)</f>
        <v>2.5157654542940118</v>
      </c>
      <c r="F437" s="5">
        <f t="shared" si="171"/>
        <v>2.0799936835218875</v>
      </c>
      <c r="G437" s="5">
        <f t="shared" si="171"/>
        <v>1.7846069708251824</v>
      </c>
      <c r="H437" s="5">
        <f t="shared" si="171"/>
        <v>1.7691672507657299</v>
      </c>
      <c r="I437" s="5">
        <f t="shared" si="171"/>
        <v>1.2749549031815206</v>
      </c>
      <c r="J437" s="5">
        <f t="shared" si="171"/>
        <v>1.3534464445042416</v>
      </c>
    </row>
    <row r="438" spans="1:10" x14ac:dyDescent="0.45">
      <c r="A438" s="3" t="s">
        <v>12</v>
      </c>
      <c r="B438" s="3" t="s">
        <v>44</v>
      </c>
      <c r="C438" s="7" t="s">
        <v>45</v>
      </c>
      <c r="D438" s="7" t="s">
        <v>43</v>
      </c>
      <c r="E438" s="5">
        <f t="shared" ref="E438:J438" si="172">IF(ISERROR(E497/E511),#N/A,E497/E511)</f>
        <v>1.8880791038583875</v>
      </c>
      <c r="F438" s="5">
        <f t="shared" si="172"/>
        <v>1.4700926040808961</v>
      </c>
      <c r="G438" s="5">
        <f t="shared" si="172"/>
        <v>1.1017542752571465</v>
      </c>
      <c r="H438" s="5">
        <f t="shared" si="172"/>
        <v>1.0682963830665682</v>
      </c>
      <c r="I438" s="5">
        <f t="shared" si="172"/>
        <v>0.60296441741295914</v>
      </c>
      <c r="J438" s="5">
        <f t="shared" si="172"/>
        <v>0.66963843136144119</v>
      </c>
    </row>
    <row r="439" spans="1:10" x14ac:dyDescent="0.45">
      <c r="A439" s="3" t="s">
        <v>12</v>
      </c>
      <c r="B439" s="3" t="s">
        <v>46</v>
      </c>
      <c r="C439" s="7" t="s">
        <v>47</v>
      </c>
      <c r="D439" s="7" t="s">
        <v>43</v>
      </c>
      <c r="E439" s="5" t="e">
        <f t="shared" ref="E439:J439" si="173">IF(ISERROR(E521/((E498+D498)/2)),#N/A,E521/((E498+D498)/2))</f>
        <v>#N/A</v>
      </c>
      <c r="F439" s="5">
        <f t="shared" si="173"/>
        <v>4.7988123447626121</v>
      </c>
      <c r="G439" s="5">
        <f t="shared" si="173"/>
        <v>4.4855436405592508</v>
      </c>
      <c r="H439" s="5">
        <f t="shared" si="173"/>
        <v>3.9153248528854769</v>
      </c>
      <c r="I439" s="5">
        <f t="shared" si="173"/>
        <v>3.9121871807967312</v>
      </c>
      <c r="J439" s="5">
        <f t="shared" si="173"/>
        <v>3.8717231617066012</v>
      </c>
    </row>
    <row r="440" spans="1:10" x14ac:dyDescent="0.45">
      <c r="A440" s="3" t="s">
        <v>12</v>
      </c>
      <c r="B440" s="3" t="s">
        <v>48</v>
      </c>
      <c r="C440" s="7" t="s">
        <v>49</v>
      </c>
      <c r="D440" s="7" t="s">
        <v>43</v>
      </c>
      <c r="E440" s="5" t="e">
        <f t="shared" ref="E440:J440" si="174">IF(ISERROR(360/E439),#N/A,360/E439)</f>
        <v>#N/A</v>
      </c>
      <c r="F440" s="5">
        <f t="shared" si="174"/>
        <v>75.018561705773166</v>
      </c>
      <c r="G440" s="5">
        <f t="shared" si="174"/>
        <v>80.257830231502496</v>
      </c>
      <c r="H440" s="5">
        <f t="shared" si="174"/>
        <v>91.94639360120803</v>
      </c>
      <c r="I440" s="5">
        <f t="shared" si="174"/>
        <v>92.020136911415548</v>
      </c>
      <c r="J440" s="5">
        <f t="shared" si="174"/>
        <v>92.981854581079361</v>
      </c>
    </row>
    <row r="441" spans="1:10" x14ac:dyDescent="0.45">
      <c r="A441" s="3" t="s">
        <v>12</v>
      </c>
      <c r="B441" s="3" t="s">
        <v>50</v>
      </c>
      <c r="C441" s="7" t="s">
        <v>51</v>
      </c>
      <c r="D441" s="7" t="s">
        <v>43</v>
      </c>
      <c r="E441" s="5" t="e">
        <f t="shared" ref="E441:J441" si="175">IF(ISERROR(E558/((E498+D498)/2)),#N/A,E558/((E498+D498)/2))</f>
        <v>#N/A</v>
      </c>
      <c r="F441" s="5">
        <f t="shared" si="175"/>
        <v>2.1440602963428212E-2</v>
      </c>
      <c r="G441" s="5">
        <f t="shared" si="175"/>
        <v>1.4320618976516899E-2</v>
      </c>
      <c r="H441" s="5">
        <f t="shared" si="175"/>
        <v>1.2009348816155346E-2</v>
      </c>
      <c r="I441" s="5">
        <f t="shared" si="175"/>
        <v>1.3246935648621042E-2</v>
      </c>
      <c r="J441" s="5">
        <f t="shared" si="175"/>
        <v>1.2973359261727904E-2</v>
      </c>
    </row>
    <row r="442" spans="1:10" x14ac:dyDescent="0.45">
      <c r="A442" s="3" t="s">
        <v>12</v>
      </c>
      <c r="B442" s="3" t="s">
        <v>52</v>
      </c>
      <c r="C442" s="7" t="s">
        <v>53</v>
      </c>
      <c r="D442" s="7" t="s">
        <v>43</v>
      </c>
      <c r="E442" s="5" t="e">
        <f t="shared" ref="E442:J442" si="176">IF(ISERROR(E522/((E499+D499)/2)),#N/A,E522/((E499+D499)/2))</f>
        <v>#N/A</v>
      </c>
      <c r="F442" s="5">
        <f t="shared" si="176"/>
        <v>18.244096225998675</v>
      </c>
      <c r="G442" s="5">
        <f t="shared" si="176"/>
        <v>15.067419253684541</v>
      </c>
      <c r="H442" s="5">
        <f t="shared" si="176"/>
        <v>16.728933034283884</v>
      </c>
      <c r="I442" s="5">
        <f t="shared" si="176"/>
        <v>28.891617725573944</v>
      </c>
      <c r="J442" s="5">
        <f t="shared" si="176"/>
        <v>54.790293040293044</v>
      </c>
    </row>
    <row r="443" spans="1:10" x14ac:dyDescent="0.45">
      <c r="A443" s="3" t="s">
        <v>12</v>
      </c>
      <c r="B443" s="3" t="s">
        <v>54</v>
      </c>
      <c r="C443" s="7" t="s">
        <v>55</v>
      </c>
      <c r="D443" s="7" t="s">
        <v>43</v>
      </c>
      <c r="E443" s="5" t="e">
        <f t="shared" ref="E443:J443" si="177">IF(ISERROR(360/E442),#N/A,360/E442)</f>
        <v>#N/A</v>
      </c>
      <c r="F443" s="5">
        <f t="shared" si="177"/>
        <v>19.732410722926549</v>
      </c>
      <c r="G443" s="5">
        <f t="shared" si="177"/>
        <v>23.892611862643079</v>
      </c>
      <c r="H443" s="5">
        <f t="shared" si="177"/>
        <v>21.519603148761753</v>
      </c>
      <c r="I443" s="5">
        <f t="shared" si="177"/>
        <v>12.460361459141811</v>
      </c>
      <c r="J443" s="5">
        <f t="shared" si="177"/>
        <v>6.5705069278467683</v>
      </c>
    </row>
    <row r="444" spans="1:10" x14ac:dyDescent="0.45">
      <c r="A444" s="3" t="s">
        <v>12</v>
      </c>
      <c r="B444" s="3" t="s">
        <v>56</v>
      </c>
      <c r="C444" s="7" t="s">
        <v>57</v>
      </c>
      <c r="D444" s="7" t="s">
        <v>43</v>
      </c>
      <c r="E444" s="5">
        <f t="shared" ref="E444:J444" si="178">IF(ISERROR((E497+E498)/E511),#N/A,(E497+E498)/E511)</f>
        <v>2.3307702945650672</v>
      </c>
      <c r="F444" s="5">
        <f t="shared" si="178"/>
        <v>1.8991957769832049</v>
      </c>
      <c r="G444" s="5">
        <f t="shared" si="178"/>
        <v>1.6314128857196946</v>
      </c>
      <c r="H444" s="5">
        <f t="shared" si="178"/>
        <v>1.6241154499803168</v>
      </c>
      <c r="I444" s="5">
        <f t="shared" si="178"/>
        <v>1.1411251057580256</v>
      </c>
      <c r="J444" s="5">
        <f t="shared" si="178"/>
        <v>1.2227194833519806</v>
      </c>
    </row>
    <row r="445" spans="1:10" x14ac:dyDescent="0.45">
      <c r="A445" s="3" t="s">
        <v>12</v>
      </c>
      <c r="B445" s="3" t="s">
        <v>58</v>
      </c>
      <c r="C445" s="7" t="s">
        <v>59</v>
      </c>
      <c r="D445" s="7" t="s">
        <v>60</v>
      </c>
      <c r="E445" s="5" t="e">
        <f t="shared" ref="E445:J445" si="179">IF(ISERROR(E458/E459),#N/A,E458/E459)</f>
        <v>#N/A</v>
      </c>
      <c r="F445" s="5">
        <f t="shared" si="179"/>
        <v>2.362495088083691</v>
      </c>
      <c r="G445" s="5">
        <f t="shared" si="179"/>
        <v>2.2103013992419354</v>
      </c>
      <c r="H445" s="5">
        <f t="shared" si="179"/>
        <v>2.0383965166598053</v>
      </c>
      <c r="I445" s="5">
        <f t="shared" si="179"/>
        <v>1.8943590434113662</v>
      </c>
      <c r="J445" s="5">
        <f t="shared" si="179"/>
        <v>1.8128828284721403</v>
      </c>
    </row>
    <row r="446" spans="1:10" x14ac:dyDescent="0.45">
      <c r="A446" s="3" t="s">
        <v>12</v>
      </c>
      <c r="B446" s="3" t="s">
        <v>61</v>
      </c>
      <c r="C446" s="7" t="s">
        <v>62</v>
      </c>
      <c r="D446" s="7" t="s">
        <v>60</v>
      </c>
      <c r="E446" s="5">
        <f t="shared" ref="E446:J446" si="180">IF((E504-E514-E515)&lt;=0,#N/A,IF(ISERROR(E504/(E504-E514-E515)),#N/A,E504/(E504-E514-E515)))</f>
        <v>2.5469214903976196</v>
      </c>
      <c r="F446" s="5">
        <f t="shared" si="180"/>
        <v>2.3507549933797223</v>
      </c>
      <c r="G446" s="5">
        <f t="shared" si="180"/>
        <v>2.1906786276134547</v>
      </c>
      <c r="H446" s="5">
        <f t="shared" si="180"/>
        <v>1.9977209137681053</v>
      </c>
      <c r="I446" s="5">
        <f t="shared" si="180"/>
        <v>1.9076606189729475</v>
      </c>
      <c r="J446" s="5">
        <f t="shared" si="180"/>
        <v>1.8021567548525528</v>
      </c>
    </row>
    <row r="447" spans="1:10" x14ac:dyDescent="0.45">
      <c r="A447" s="3" t="s">
        <v>12</v>
      </c>
      <c r="B447" s="3" t="s">
        <v>63</v>
      </c>
      <c r="C447" s="7" t="s">
        <v>64</v>
      </c>
      <c r="D447" s="7" t="s">
        <v>60</v>
      </c>
      <c r="E447" s="5" t="e">
        <f t="shared" ref="E447:J447" si="181">IF(ISERROR((E504+D504)/(E520-E515+D520-D515)),#N/A,IF(OR(OR(E504+D504&lt;=0,E520-E515&lt;=0),D520-D515&lt;=0),#N/A,((E504+D504)/2)/((E520-E515+D520-D515)/2)))</f>
        <v>#N/A</v>
      </c>
      <c r="F447" s="5">
        <f t="shared" si="181"/>
        <v>2.4399136354555653</v>
      </c>
      <c r="G447" s="5">
        <f t="shared" si="181"/>
        <v>2.2643470651152238</v>
      </c>
      <c r="H447" s="5">
        <f t="shared" si="181"/>
        <v>2.0839295534720268</v>
      </c>
      <c r="I447" s="5">
        <f t="shared" si="181"/>
        <v>1.9467853381082789</v>
      </c>
      <c r="J447" s="5">
        <f t="shared" si="181"/>
        <v>1.8484433521364281</v>
      </c>
    </row>
    <row r="448" spans="1:10" x14ac:dyDescent="0.45">
      <c r="A448" s="3" t="s">
        <v>12</v>
      </c>
      <c r="B448" s="3" t="s">
        <v>65</v>
      </c>
      <c r="C448" s="7" t="s">
        <v>66</v>
      </c>
      <c r="D448" s="7" t="s">
        <v>60</v>
      </c>
      <c r="E448" s="5">
        <f t="shared" ref="E448:J448" si="182">IF(ISERROR(E514/E504),#N/A,E514/E504)</f>
        <v>0.6073691302342098</v>
      </c>
      <c r="F448" s="5">
        <f t="shared" si="182"/>
        <v>0.57460475344464446</v>
      </c>
      <c r="G448" s="5">
        <f t="shared" si="182"/>
        <v>0.54352044731937288</v>
      </c>
      <c r="H448" s="5">
        <f t="shared" si="182"/>
        <v>0.499429578422044</v>
      </c>
      <c r="I448" s="5">
        <f t="shared" si="182"/>
        <v>0.47579774407756903</v>
      </c>
      <c r="J448" s="5">
        <f t="shared" si="182"/>
        <v>0.44510931287893596</v>
      </c>
    </row>
    <row r="449" spans="1:10" x14ac:dyDescent="0.45">
      <c r="A449" s="3" t="s">
        <v>12</v>
      </c>
      <c r="B449" s="3" t="s">
        <v>67</v>
      </c>
      <c r="C449" s="7" t="s">
        <v>68</v>
      </c>
      <c r="D449" s="7" t="s">
        <v>60</v>
      </c>
      <c r="E449" s="5">
        <f t="shared" ref="E449:J449" si="183">IF(ISERROR((E511+E512+E513)/E504),#N/A,(E511+E512+E513)/E504)</f>
        <v>0.60669208890481929</v>
      </c>
      <c r="F449" s="5">
        <f t="shared" si="183"/>
        <v>0.57401154656224629</v>
      </c>
      <c r="G449" s="5">
        <f t="shared" si="183"/>
        <v>0.54289003398750135</v>
      </c>
      <c r="H449" s="5">
        <f t="shared" si="183"/>
        <v>0.49837854632308676</v>
      </c>
      <c r="I449" s="5">
        <f t="shared" si="183"/>
        <v>0.47068609017051211</v>
      </c>
      <c r="J449" s="5">
        <f t="shared" si="183"/>
        <v>0.44052936738594156</v>
      </c>
    </row>
    <row r="450" spans="1:10" x14ac:dyDescent="0.45">
      <c r="A450" s="3" t="s">
        <v>12</v>
      </c>
      <c r="B450" s="3" t="s">
        <v>69</v>
      </c>
      <c r="C450" s="7" t="s">
        <v>70</v>
      </c>
      <c r="D450" s="7" t="s">
        <v>60</v>
      </c>
      <c r="E450" s="5">
        <f t="shared" ref="E450:J450" si="184">IF((E504-E514-E515)&lt;=0,#N/A,IF(ISERROR(E514/(E504-E514-E515)),#N/A,E514/(E504-E514-E515)))</f>
        <v>1.5469214903976196</v>
      </c>
      <c r="F450" s="5">
        <f t="shared" si="184"/>
        <v>1.3507549933797223</v>
      </c>
      <c r="G450" s="5">
        <f t="shared" si="184"/>
        <v>1.1906786276134549</v>
      </c>
      <c r="H450" s="5">
        <f t="shared" si="184"/>
        <v>0.99772091376810546</v>
      </c>
      <c r="I450" s="5">
        <f t="shared" si="184"/>
        <v>0.90766061897294736</v>
      </c>
      <c r="J450" s="5">
        <f t="shared" si="184"/>
        <v>0.80215675485255289</v>
      </c>
    </row>
    <row r="451" spans="1:10" x14ac:dyDescent="0.45">
      <c r="A451" s="3" t="s">
        <v>12</v>
      </c>
      <c r="B451" s="3" t="s">
        <v>71</v>
      </c>
      <c r="C451" s="7" t="s">
        <v>72</v>
      </c>
      <c r="D451" s="7" t="s">
        <v>60</v>
      </c>
      <c r="E451" s="5">
        <f t="shared" ref="E451:J451" si="185">IF((E504-E514-E515)&lt;=0,#N/A,IF(ISERROR((E511+E512+E513)/(E504-E514-E515)),#N/A,(E511+E512+E513)/(E504-E514-E515)))</f>
        <v>1.5451971192859075</v>
      </c>
      <c r="F451" s="5">
        <f t="shared" si="185"/>
        <v>1.3493605093388175</v>
      </c>
      <c r="G451" s="5">
        <f t="shared" si="185"/>
        <v>1.1892975946007613</v>
      </c>
      <c r="H451" s="5">
        <f t="shared" si="185"/>
        <v>0.99562124496297699</v>
      </c>
      <c r="I451" s="5">
        <f t="shared" si="185"/>
        <v>0.89790931811663566</v>
      </c>
      <c r="J451" s="5">
        <f t="shared" si="185"/>
        <v>0.79390297514549657</v>
      </c>
    </row>
    <row r="452" spans="1:10" x14ac:dyDescent="0.45">
      <c r="A452" s="3" t="s">
        <v>12</v>
      </c>
      <c r="B452" s="3" t="s">
        <v>73</v>
      </c>
      <c r="C452" s="7" t="s">
        <v>74</v>
      </c>
      <c r="D452" s="7" t="s">
        <v>60</v>
      </c>
      <c r="E452" s="5">
        <f t="shared" ref="E452:J452" si="186">IF(ISERROR(E515/E504),#N/A,E515/E504)</f>
        <v>0</v>
      </c>
      <c r="F452" s="5">
        <f t="shared" si="186"/>
        <v>0</v>
      </c>
      <c r="G452" s="5">
        <f t="shared" si="186"/>
        <v>0</v>
      </c>
      <c r="H452" s="5">
        <f t="shared" si="186"/>
        <v>0</v>
      </c>
      <c r="I452" s="5">
        <f t="shared" si="186"/>
        <v>0</v>
      </c>
      <c r="J452" s="5">
        <f t="shared" si="186"/>
        <v>0</v>
      </c>
    </row>
    <row r="453" spans="1:10" x14ac:dyDescent="0.45">
      <c r="A453" s="3" t="s">
        <v>12</v>
      </c>
      <c r="B453" s="3" t="s">
        <v>75</v>
      </c>
      <c r="C453" s="7" t="s">
        <v>76</v>
      </c>
      <c r="D453" s="7" t="s">
        <v>60</v>
      </c>
      <c r="E453" s="5">
        <f t="shared" ref="E453:J453" si="187">IF((E504-E514-E515)&lt;=0,#N/A,IF(ISERROR(E515/(E504-E514-E515)),#N/A,E515/(E504-E514-E515)))</f>
        <v>0</v>
      </c>
      <c r="F453" s="5">
        <f t="shared" si="187"/>
        <v>0</v>
      </c>
      <c r="G453" s="5">
        <f t="shared" si="187"/>
        <v>0</v>
      </c>
      <c r="H453" s="5">
        <f t="shared" si="187"/>
        <v>0</v>
      </c>
      <c r="I453" s="5">
        <f t="shared" si="187"/>
        <v>0</v>
      </c>
      <c r="J453" s="5">
        <f t="shared" si="187"/>
        <v>0</v>
      </c>
    </row>
    <row r="454" spans="1:10" x14ac:dyDescent="0.45">
      <c r="A454" s="3" t="s">
        <v>12</v>
      </c>
      <c r="B454" s="3" t="s">
        <v>77</v>
      </c>
      <c r="C454" s="7" t="s">
        <v>78</v>
      </c>
      <c r="D454" s="7" t="s">
        <v>79</v>
      </c>
      <c r="E454" s="5">
        <f t="shared" ref="E454:J454" si="188">IF(ISERROR(E527/E528),#N/A,E527/E528)</f>
        <v>20.439598610575068</v>
      </c>
      <c r="F454" s="5">
        <f t="shared" si="188"/>
        <v>30.0068669527897</v>
      </c>
      <c r="G454" s="5">
        <f t="shared" si="188"/>
        <v>40.795798729848556</v>
      </c>
      <c r="H454" s="5">
        <f t="shared" si="188"/>
        <v>44.959398496240603</v>
      </c>
      <c r="I454" s="5">
        <f t="shared" si="188"/>
        <v>36.68555145826349</v>
      </c>
      <c r="J454" s="5">
        <f t="shared" si="188"/>
        <v>53.001237113402063</v>
      </c>
    </row>
    <row r="455" spans="1:10" x14ac:dyDescent="0.45">
      <c r="A455" s="3" t="s">
        <v>12</v>
      </c>
      <c r="B455" s="3" t="s">
        <v>80</v>
      </c>
      <c r="C455" s="7" t="s">
        <v>81</v>
      </c>
      <c r="D455" s="7" t="s">
        <v>79</v>
      </c>
      <c r="E455" s="5">
        <f t="shared" ref="E455:J455" si="189">IF(ISERROR(E527/(E528+(E554/(1-(E532/E531))))),#N/A,E527/(E528+(E554/(1-(E532/E531)))))</f>
        <v>20.439598610575068</v>
      </c>
      <c r="F455" s="5">
        <f t="shared" si="189"/>
        <v>30.0068669527897</v>
      </c>
      <c r="G455" s="5">
        <f t="shared" si="189"/>
        <v>40.795798729848556</v>
      </c>
      <c r="H455" s="5">
        <f t="shared" si="189"/>
        <v>44.959398496240603</v>
      </c>
      <c r="I455" s="5">
        <f t="shared" si="189"/>
        <v>36.68555145826349</v>
      </c>
      <c r="J455" s="5">
        <f t="shared" si="189"/>
        <v>53.001237113402063</v>
      </c>
    </row>
    <row r="456" spans="1:10" x14ac:dyDescent="0.45">
      <c r="A456" s="3" t="s">
        <v>12</v>
      </c>
      <c r="B456" s="3" t="s">
        <v>82</v>
      </c>
      <c r="C456" s="7" t="s">
        <v>83</v>
      </c>
      <c r="D456" s="7" t="s">
        <v>79</v>
      </c>
      <c r="E456" s="5">
        <f t="shared" ref="E456:J456" si="190">IF(ISERROR((E563+E532)/E528),#N/A,(E563+E532)/E528)</f>
        <v>21.6720519700301</v>
      </c>
      <c r="F456" s="5">
        <f t="shared" si="190"/>
        <v>29.16602569264273</v>
      </c>
      <c r="G456" s="5">
        <f t="shared" si="190"/>
        <v>38.058411843163043</v>
      </c>
      <c r="H456" s="5">
        <f t="shared" si="190"/>
        <v>39.118484424158446</v>
      </c>
      <c r="I456" s="5">
        <f t="shared" si="190"/>
        <v>32.236392734692195</v>
      </c>
      <c r="J456" s="5">
        <f t="shared" si="190"/>
        <v>39.341641704231861</v>
      </c>
    </row>
    <row r="457" spans="1:10" x14ac:dyDescent="0.45">
      <c r="A457" s="3" t="s">
        <v>12</v>
      </c>
      <c r="B457" s="3" t="s">
        <v>84</v>
      </c>
      <c r="C457" s="7" t="s">
        <v>85</v>
      </c>
      <c r="D457" s="7" t="s">
        <v>79</v>
      </c>
      <c r="E457" s="5">
        <f t="shared" ref="E457:J457" si="191">IF(ISERROR((E563+E532)/(E528+(E554/(1-E561)))),#N/A,(E563+E532)/(E528+(E554/(1-E561))))</f>
        <v>21.6720519700301</v>
      </c>
      <c r="F457" s="5">
        <f t="shared" si="191"/>
        <v>29.16602569264273</v>
      </c>
      <c r="G457" s="5">
        <f t="shared" si="191"/>
        <v>38.058411843163043</v>
      </c>
      <c r="H457" s="5">
        <f t="shared" si="191"/>
        <v>39.118484424158446</v>
      </c>
      <c r="I457" s="5">
        <f t="shared" si="191"/>
        <v>32.236392734692195</v>
      </c>
      <c r="J457" s="5">
        <f t="shared" si="191"/>
        <v>39.341641704231861</v>
      </c>
    </row>
    <row r="458" spans="1:10" x14ac:dyDescent="0.45">
      <c r="A458" s="3" t="s">
        <v>12</v>
      </c>
      <c r="B458" s="3" t="s">
        <v>86</v>
      </c>
      <c r="C458" s="7" t="s">
        <v>87</v>
      </c>
      <c r="D458" s="7" t="s">
        <v>88</v>
      </c>
      <c r="E458" s="5" t="e">
        <f t="shared" ref="E458:J458" si="192">IF(ISERROR((E537-E554)/(E520-E515+D520-D515)),#N/A,IF((E520-E515+D520-D515)&lt;=0,#N/A,(E537-E554)/((E520-E515+D520-D515)/2)))</f>
        <v>#N/A</v>
      </c>
      <c r="F458" s="5">
        <f t="shared" si="192"/>
        <v>0.47078665498747563</v>
      </c>
      <c r="G458" s="5">
        <f t="shared" si="192"/>
        <v>0.47151330502706384</v>
      </c>
      <c r="H458" s="5">
        <f t="shared" si="192"/>
        <v>0.38823923919895914</v>
      </c>
      <c r="I458" s="5">
        <f t="shared" si="192"/>
        <v>0.37133347377290921</v>
      </c>
      <c r="J458" s="5">
        <f t="shared" si="192"/>
        <v>0.33280824111537433</v>
      </c>
    </row>
    <row r="459" spans="1:10" x14ac:dyDescent="0.45">
      <c r="A459" s="3" t="s">
        <v>12</v>
      </c>
      <c r="B459" s="3" t="s">
        <v>89</v>
      </c>
      <c r="C459" s="7" t="s">
        <v>90</v>
      </c>
      <c r="D459" s="7" t="s">
        <v>88</v>
      </c>
      <c r="E459" s="5" t="e">
        <f t="shared" ref="E459:J459" si="193">IF(ISERROR((E537+((1-E561)*E528)+E533)/(E504+D504)),#N/A,(E537+((1-E561)*E528)+E533)/((E504+D504)/2))</f>
        <v>#N/A</v>
      </c>
      <c r="F459" s="5">
        <f t="shared" si="193"/>
        <v>0.19927518891450838</v>
      </c>
      <c r="G459" s="5">
        <f t="shared" si="193"/>
        <v>0.21332534340736439</v>
      </c>
      <c r="H459" s="5">
        <f t="shared" si="193"/>
        <v>0.19046306056053455</v>
      </c>
      <c r="I459" s="5">
        <f t="shared" si="193"/>
        <v>0.19602064089403612</v>
      </c>
      <c r="J459" s="5">
        <f t="shared" si="193"/>
        <v>0.18357956503777917</v>
      </c>
    </row>
    <row r="460" spans="1:10" x14ac:dyDescent="0.45">
      <c r="A460" s="3" t="s">
        <v>12</v>
      </c>
      <c r="B460" s="3" t="s">
        <v>91</v>
      </c>
      <c r="C460" s="7" t="s">
        <v>92</v>
      </c>
      <c r="D460" s="7" t="s">
        <v>88</v>
      </c>
      <c r="E460" s="5" t="e">
        <f t="shared" ref="E460:J460" si="194">IF(ISERROR((E534-E554)/(E520-E515+D520-D515)),#N/A,IF((E520-E515+D520-D515)&lt;=0,#N/A,(E534-E554)/((E520-E515+D520-D515)/2)))</f>
        <v>#N/A</v>
      </c>
      <c r="F460" s="5">
        <f t="shared" si="194"/>
        <v>0.47078665498747563</v>
      </c>
      <c r="G460" s="5">
        <f t="shared" si="194"/>
        <v>0.47151330502706384</v>
      </c>
      <c r="H460" s="5">
        <f t="shared" si="194"/>
        <v>0.38823923919895914</v>
      </c>
      <c r="I460" s="5">
        <f t="shared" si="194"/>
        <v>0.37133347377290921</v>
      </c>
      <c r="J460" s="5">
        <f t="shared" si="194"/>
        <v>0.33280824111537433</v>
      </c>
    </row>
    <row r="461" spans="1:10" x14ac:dyDescent="0.45">
      <c r="A461" s="3" t="s">
        <v>12</v>
      </c>
      <c r="B461" s="3" t="s">
        <v>93</v>
      </c>
      <c r="C461" s="7" t="s">
        <v>94</v>
      </c>
      <c r="D461" s="7" t="s">
        <v>88</v>
      </c>
      <c r="E461" s="5" t="e">
        <f t="shared" ref="E461:J461" si="195">IF(ISERROR((E534+((1-E561)*E528)+E533)/(E504+D504)),#N/A,(E534+((1-E561)*E528)+E533)/((E504+D504)/2))</f>
        <v>#N/A</v>
      </c>
      <c r="F461" s="5">
        <f t="shared" si="195"/>
        <v>0.19927518891450838</v>
      </c>
      <c r="G461" s="5">
        <f t="shared" si="195"/>
        <v>0.21332534340736439</v>
      </c>
      <c r="H461" s="5">
        <f t="shared" si="195"/>
        <v>0.19046306056053455</v>
      </c>
      <c r="I461" s="5">
        <f t="shared" si="195"/>
        <v>0.19602064089403612</v>
      </c>
      <c r="J461" s="5">
        <f t="shared" si="195"/>
        <v>0.18357956503777917</v>
      </c>
    </row>
    <row r="462" spans="1:10" x14ac:dyDescent="0.45">
      <c r="A462" s="3" t="s">
        <v>12</v>
      </c>
      <c r="B462" s="3" t="s">
        <v>95</v>
      </c>
      <c r="C462" s="7" t="s">
        <v>96</v>
      </c>
      <c r="D462" s="7" t="s">
        <v>88</v>
      </c>
      <c r="E462" s="5">
        <f t="shared" ref="E462:J462" si="196">IF(ISERROR((E537-E554)/E521),#N/A,(E537-E554)/E521)</f>
        <v>0.30962486452470023</v>
      </c>
      <c r="F462" s="5">
        <f t="shared" si="196"/>
        <v>0.36451739564989766</v>
      </c>
      <c r="G462" s="5">
        <f t="shared" si="196"/>
        <v>0.36686336813436221</v>
      </c>
      <c r="H462" s="5">
        <f t="shared" si="196"/>
        <v>0.34146237878394642</v>
      </c>
      <c r="I462" s="5">
        <f t="shared" si="196"/>
        <v>0.35955972944084985</v>
      </c>
      <c r="J462" s="5">
        <f t="shared" si="196"/>
        <v>0.36146015248967073</v>
      </c>
    </row>
    <row r="463" spans="1:10" x14ac:dyDescent="0.45">
      <c r="A463" s="3" t="s">
        <v>12</v>
      </c>
      <c r="B463" s="3" t="s">
        <v>97</v>
      </c>
      <c r="C463" s="7" t="s">
        <v>98</v>
      </c>
      <c r="D463" s="7" t="s">
        <v>88</v>
      </c>
      <c r="E463" s="5">
        <f t="shared" ref="E463:J463" si="197">IF(ISERROR(E537/E521),#N/A,E537/E521)</f>
        <v>0.30962486452470023</v>
      </c>
      <c r="F463" s="5">
        <f t="shared" si="197"/>
        <v>0.36451739564989766</v>
      </c>
      <c r="G463" s="5">
        <f t="shared" si="197"/>
        <v>0.36686336813436221</v>
      </c>
      <c r="H463" s="5">
        <f t="shared" si="197"/>
        <v>0.34146237878394642</v>
      </c>
      <c r="I463" s="5">
        <f t="shared" si="197"/>
        <v>0.35955972944084985</v>
      </c>
      <c r="J463" s="5">
        <f t="shared" si="197"/>
        <v>0.36146015248967073</v>
      </c>
    </row>
    <row r="464" spans="1:10" x14ac:dyDescent="0.45">
      <c r="A464" s="3" t="s">
        <v>12</v>
      </c>
      <c r="B464" s="3" t="s">
        <v>99</v>
      </c>
      <c r="C464" s="7" t="s">
        <v>100</v>
      </c>
      <c r="D464" s="7" t="s">
        <v>88</v>
      </c>
      <c r="E464" s="5">
        <f t="shared" ref="E464:J464" si="198">IF(ISERROR((E537+((1-E561)*E528)+E533)/E521),#N/A,(E537+((1-E561)*E528)+E533)/E521)</f>
        <v>0.32475115655244546</v>
      </c>
      <c r="F464" s="5">
        <f t="shared" si="198"/>
        <v>0.37646256641674336</v>
      </c>
      <c r="G464" s="5">
        <f t="shared" si="198"/>
        <v>0.37583380765095453</v>
      </c>
      <c r="H464" s="5">
        <f t="shared" si="198"/>
        <v>0.34908985407449261</v>
      </c>
      <c r="I464" s="5">
        <f t="shared" si="198"/>
        <v>0.36951052752338354</v>
      </c>
      <c r="J464" s="5">
        <f t="shared" si="198"/>
        <v>0.36855035826824217</v>
      </c>
    </row>
    <row r="465" spans="1:10" x14ac:dyDescent="0.45">
      <c r="A465" s="3" t="s">
        <v>12</v>
      </c>
      <c r="B465" s="3" t="s">
        <v>101</v>
      </c>
      <c r="C465" s="7" t="s">
        <v>102</v>
      </c>
      <c r="D465" s="7" t="s">
        <v>103</v>
      </c>
      <c r="E465" s="5" t="e">
        <f t="shared" ref="E465:J465" si="199">IF(ISERROR(E521/((E504+D504)/2)),#N/A,E521/((E504+D504)/2))</f>
        <v>#N/A</v>
      </c>
      <c r="F465" s="5">
        <f t="shared" si="199"/>
        <v>0.52933599962210076</v>
      </c>
      <c r="G465" s="5">
        <f t="shared" si="199"/>
        <v>0.56760551888797761</v>
      </c>
      <c r="H465" s="5">
        <f t="shared" si="199"/>
        <v>0.54559895779695577</v>
      </c>
      <c r="I465" s="5">
        <f t="shared" si="199"/>
        <v>0.53048729682439544</v>
      </c>
      <c r="J465" s="5">
        <f t="shared" si="199"/>
        <v>0.49811256703260176</v>
      </c>
    </row>
    <row r="466" spans="1:10" x14ac:dyDescent="0.45">
      <c r="A466" s="3" t="s">
        <v>12</v>
      </c>
      <c r="B466" s="3" t="s">
        <v>104</v>
      </c>
      <c r="C466" s="7" t="s">
        <v>105</v>
      </c>
      <c r="D466" s="7" t="s">
        <v>106</v>
      </c>
      <c r="E466" s="5">
        <f t="shared" ref="E466:J466" si="200">IF(ISERROR(E522/E521),#N/A,E522/E521)</f>
        <v>0.23618501555780863</v>
      </c>
      <c r="F466" s="5">
        <f t="shared" si="200"/>
        <v>0.24589500737708819</v>
      </c>
      <c r="G466" s="5">
        <f t="shared" si="200"/>
        <v>0.24234629545569172</v>
      </c>
      <c r="H466" s="5">
        <f t="shared" si="200"/>
        <v>0.24637708515206569</v>
      </c>
      <c r="I466" s="5">
        <f t="shared" si="200"/>
        <v>0.22076353815650981</v>
      </c>
      <c r="J466" s="5">
        <f t="shared" si="200"/>
        <v>0.21237452258238559</v>
      </c>
    </row>
    <row r="467" spans="1:10" x14ac:dyDescent="0.45">
      <c r="A467" s="3" t="s">
        <v>12</v>
      </c>
      <c r="B467" s="3" t="s">
        <v>107</v>
      </c>
      <c r="C467" s="7" t="s">
        <v>108</v>
      </c>
      <c r="D467" s="7" t="s">
        <v>106</v>
      </c>
      <c r="E467" s="5">
        <f t="shared" ref="E467:J467" si="201">IF(ISERROR(E524/E521),#N/A,E524/E521)</f>
        <v>0.30750620564276476</v>
      </c>
      <c r="F467" s="5">
        <f t="shared" si="201"/>
        <v>0.27330921898053401</v>
      </c>
      <c r="G467" s="5">
        <f t="shared" si="201"/>
        <v>0.26282846623291473</v>
      </c>
      <c r="H467" s="5">
        <f t="shared" si="201"/>
        <v>0.26666352075124461</v>
      </c>
      <c r="I467" s="5">
        <f t="shared" si="201"/>
        <v>0.25120144254697663</v>
      </c>
      <c r="J467" s="5">
        <f t="shared" si="201"/>
        <v>0.23201786145305334</v>
      </c>
    </row>
    <row r="468" spans="1:10" x14ac:dyDescent="0.45">
      <c r="A468" s="3" t="s">
        <v>12</v>
      </c>
      <c r="B468" s="3" t="s">
        <v>109</v>
      </c>
      <c r="C468" s="7" t="s">
        <v>110</v>
      </c>
      <c r="D468" s="7" t="s">
        <v>106</v>
      </c>
      <c r="E468" s="5">
        <f t="shared" ref="E468:J468" si="202">IF(ISERROR(E526/E521),#N/A,E526/E521)</f>
        <v>8.6004964514211801E-2</v>
      </c>
      <c r="F468" s="5">
        <f t="shared" si="202"/>
        <v>6.4846984912664801E-2</v>
      </c>
      <c r="G468" s="5">
        <f t="shared" si="202"/>
        <v>7.3636959701417259E-2</v>
      </c>
      <c r="H468" s="5">
        <f t="shared" si="202"/>
        <v>6.3704787296793519E-2</v>
      </c>
      <c r="I468" s="5">
        <f t="shared" si="202"/>
        <v>8.15920235637764E-2</v>
      </c>
      <c r="J468" s="5">
        <f t="shared" si="202"/>
        <v>9.9388053555962572E-2</v>
      </c>
    </row>
    <row r="469" spans="1:10" x14ac:dyDescent="0.45">
      <c r="A469" s="3" t="s">
        <v>12</v>
      </c>
      <c r="B469" s="3" t="s">
        <v>111</v>
      </c>
      <c r="C469" s="7" t="s">
        <v>112</v>
      </c>
      <c r="D469" s="7" t="s">
        <v>106</v>
      </c>
      <c r="E469" s="5">
        <f t="shared" ref="E469:J469" si="203">IF(ISERROR(E528/E521),#N/A,E528/E521)</f>
        <v>1.8116980736286405E-2</v>
      </c>
      <c r="F469" s="5">
        <f t="shared" si="203"/>
        <v>1.3861786683165961E-2</v>
      </c>
      <c r="G469" s="5">
        <f t="shared" si="203"/>
        <v>1.0324305240328844E-2</v>
      </c>
      <c r="H469" s="5">
        <f t="shared" si="203"/>
        <v>9.4141519005261545E-3</v>
      </c>
      <c r="I469" s="5">
        <f t="shared" si="203"/>
        <v>1.216945031453725E-2</v>
      </c>
      <c r="J469" s="5">
        <f t="shared" si="203"/>
        <v>8.6077153526146165E-3</v>
      </c>
    </row>
    <row r="470" spans="1:10" x14ac:dyDescent="0.45">
      <c r="A470" s="3" t="s">
        <v>12</v>
      </c>
      <c r="B470" s="3" t="s">
        <v>113</v>
      </c>
      <c r="C470" s="7" t="s">
        <v>114</v>
      </c>
      <c r="D470" s="7" t="s">
        <v>106</v>
      </c>
      <c r="E470" s="5">
        <f t="shared" ref="E470:J470" si="204">IF(ISERROR(E532/E521),#N/A,E532/E521)</f>
        <v>6.1217354822920671E-2</v>
      </c>
      <c r="F470" s="5">
        <f t="shared" si="204"/>
        <v>5.8487220979486935E-2</v>
      </c>
      <c r="G470" s="5">
        <f t="shared" si="204"/>
        <v>5.5368941342613609E-2</v>
      </c>
      <c r="H470" s="5">
        <f t="shared" si="204"/>
        <v>7.9984899605974089E-2</v>
      </c>
      <c r="I470" s="5">
        <f t="shared" si="204"/>
        <v>8.0168242752588506E-2</v>
      </c>
      <c r="J470" s="5">
        <f t="shared" si="204"/>
        <v>7.7362950973293015E-2</v>
      </c>
    </row>
    <row r="471" spans="1:10" x14ac:dyDescent="0.45">
      <c r="A471" s="3" t="s">
        <v>12</v>
      </c>
      <c r="B471" s="3" t="s">
        <v>115</v>
      </c>
      <c r="C471" s="7" t="s">
        <v>116</v>
      </c>
      <c r="D471" s="7" t="s">
        <v>106</v>
      </c>
      <c r="E471" s="5">
        <f t="shared" ref="E471:J471" si="205">IF(ISERROR((E535+E536)/E521),#N/A,(E535+E536)/E521)</f>
        <v>0</v>
      </c>
      <c r="F471" s="5">
        <f t="shared" si="205"/>
        <v>0</v>
      </c>
      <c r="G471" s="5">
        <f t="shared" si="205"/>
        <v>0</v>
      </c>
      <c r="H471" s="5">
        <f t="shared" si="205"/>
        <v>0</v>
      </c>
      <c r="I471" s="5">
        <f t="shared" si="205"/>
        <v>0</v>
      </c>
      <c r="J471" s="5">
        <f t="shared" si="205"/>
        <v>0</v>
      </c>
    </row>
    <row r="472" spans="1:10" x14ac:dyDescent="0.45">
      <c r="A472" s="3" t="s">
        <v>12</v>
      </c>
      <c r="B472" s="3" t="s">
        <v>117</v>
      </c>
      <c r="C472" s="7" t="s">
        <v>118</v>
      </c>
      <c r="D472" s="7" t="s">
        <v>106</v>
      </c>
      <c r="E472" s="5">
        <f t="shared" ref="E472:J472" si="206">IF(ISERROR(E559/E521),#N/A,E559/E521)</f>
        <v>1.1187637660385275E-2</v>
      </c>
      <c r="F472" s="5">
        <f t="shared" si="206"/>
        <v>8.9238970063300182E-3</v>
      </c>
      <c r="G472" s="5">
        <f t="shared" si="206"/>
        <v>7.5654410652141024E-3</v>
      </c>
      <c r="H472" s="5">
        <f t="shared" si="206"/>
        <v>4.2658613123186181E-3</v>
      </c>
      <c r="I472" s="5">
        <f t="shared" si="206"/>
        <v>6.935322002920994E-3</v>
      </c>
      <c r="J472" s="5">
        <f t="shared" si="206"/>
        <v>7.4541040166971927E-3</v>
      </c>
    </row>
    <row r="473" spans="1:10" x14ac:dyDescent="0.45">
      <c r="A473" s="3" t="s">
        <v>12</v>
      </c>
      <c r="B473" s="3" t="s">
        <v>119</v>
      </c>
      <c r="C473" s="7" t="s">
        <v>120</v>
      </c>
      <c r="D473" s="7" t="s">
        <v>106</v>
      </c>
      <c r="E473" s="5">
        <f t="shared" ref="E473:J473" si="207">IF(ISERROR(E560/E521),#N/A,E560/E521)</f>
        <v>0.1347341187987274</v>
      </c>
      <c r="F473" s="5">
        <f t="shared" si="207"/>
        <v>0.12324496692208843</v>
      </c>
      <c r="G473" s="5">
        <f t="shared" si="207"/>
        <v>0.12362939426035205</v>
      </c>
      <c r="H473" s="5">
        <f t="shared" si="207"/>
        <v>0.12832975485454073</v>
      </c>
      <c r="I473" s="5">
        <f t="shared" si="207"/>
        <v>0.12038903076835208</v>
      </c>
      <c r="J473" s="5">
        <f t="shared" si="207"/>
        <v>0.11531853871164686</v>
      </c>
    </row>
    <row r="474" spans="1:10" x14ac:dyDescent="0.45">
      <c r="A474" s="3" t="s">
        <v>12</v>
      </c>
      <c r="B474" s="3" t="s">
        <v>121</v>
      </c>
      <c r="C474" s="7" t="s">
        <v>122</v>
      </c>
      <c r="D474" s="7" t="s">
        <v>123</v>
      </c>
      <c r="E474" s="5">
        <f t="shared" ref="E474:J474" si="208">IF(ISERROR(E557/E540),#N/A,E557/E540)</f>
        <v>34.967353951890033</v>
      </c>
      <c r="F474" s="5">
        <f t="shared" si="208"/>
        <v>33.362068965517238</v>
      </c>
      <c r="G474" s="5">
        <f t="shared" si="208"/>
        <v>26.477319587628866</v>
      </c>
      <c r="H474" s="5">
        <f t="shared" si="208"/>
        <v>35.034979423868315</v>
      </c>
      <c r="I474" s="5">
        <f t="shared" si="208"/>
        <v>37.68549747048904</v>
      </c>
      <c r="J474" s="5">
        <f t="shared" si="208"/>
        <v>36.307299270072996</v>
      </c>
    </row>
    <row r="475" spans="1:10" x14ac:dyDescent="0.45">
      <c r="A475" s="3" t="s">
        <v>12</v>
      </c>
      <c r="B475" s="3" t="s">
        <v>124</v>
      </c>
      <c r="C475" s="7" t="s">
        <v>125</v>
      </c>
      <c r="D475" s="7" t="s">
        <v>123</v>
      </c>
      <c r="E475" s="5">
        <f t="shared" ref="E475:J475" si="209">IF(ISERROR(E557/E539),#N/A,E557/E539)</f>
        <v>34.967353951890033</v>
      </c>
      <c r="F475" s="5">
        <f t="shared" si="209"/>
        <v>33.362068965517238</v>
      </c>
      <c r="G475" s="5">
        <f t="shared" si="209"/>
        <v>26.477319587628866</v>
      </c>
      <c r="H475" s="5">
        <f t="shared" si="209"/>
        <v>35.034979423868315</v>
      </c>
      <c r="I475" s="5">
        <f t="shared" si="209"/>
        <v>37.68549747048904</v>
      </c>
      <c r="J475" s="5">
        <f t="shared" si="209"/>
        <v>36.307299270072996</v>
      </c>
    </row>
    <row r="476" spans="1:10" x14ac:dyDescent="0.45">
      <c r="A476" s="3" t="s">
        <v>12</v>
      </c>
      <c r="B476" s="3" t="s">
        <v>126</v>
      </c>
      <c r="C476" s="7" t="s">
        <v>127</v>
      </c>
      <c r="D476" s="7" t="s">
        <v>123</v>
      </c>
      <c r="E476" s="5">
        <f t="shared" ref="E476:J476" si="210">IF(ISERROR(E557/(E562/E543)),#N/A,E557/(E562/E543))</f>
        <v>25.524698805109189</v>
      </c>
      <c r="F476" s="5">
        <f t="shared" si="210"/>
        <v>26.641677091477717</v>
      </c>
      <c r="G476" s="5">
        <f t="shared" si="210"/>
        <v>21.622931206828774</v>
      </c>
      <c r="H476" s="5">
        <f t="shared" si="210"/>
        <v>28.951849010070564</v>
      </c>
      <c r="I476" s="5">
        <f t="shared" si="210"/>
        <v>28.016376910618483</v>
      </c>
      <c r="J476" s="5">
        <f t="shared" si="210"/>
        <v>27.153306575990367</v>
      </c>
    </row>
    <row r="477" spans="1:10" x14ac:dyDescent="0.45">
      <c r="A477" s="3" t="s">
        <v>12</v>
      </c>
      <c r="B477" s="3" t="s">
        <v>128</v>
      </c>
      <c r="C477" s="7" t="s">
        <v>129</v>
      </c>
      <c r="D477" s="7" t="s">
        <v>123</v>
      </c>
      <c r="E477" s="5" t="e">
        <f t="shared" ref="E477:J477" si="211">IF(ISERROR(E557/(E564/E543)),#N/A,E557/(E564/E543))</f>
        <v>#N/A</v>
      </c>
      <c r="F477" s="5">
        <f t="shared" si="211"/>
        <v>35.275336430799875</v>
      </c>
      <c r="G477" s="5">
        <f t="shared" si="211"/>
        <v>27.189918900758553</v>
      </c>
      <c r="H477" s="5">
        <f t="shared" si="211"/>
        <v>42.225561118945045</v>
      </c>
      <c r="I477" s="5">
        <f t="shared" si="211"/>
        <v>57.165808886150529</v>
      </c>
      <c r="J477" s="5">
        <f t="shared" si="211"/>
        <v>62.372942174472662</v>
      </c>
    </row>
    <row r="478" spans="1:10" x14ac:dyDescent="0.45">
      <c r="A478" s="3" t="s">
        <v>12</v>
      </c>
      <c r="B478" s="3" t="s">
        <v>130</v>
      </c>
      <c r="C478" s="7" t="s">
        <v>131</v>
      </c>
      <c r="D478" s="7" t="s">
        <v>123</v>
      </c>
      <c r="E478" s="5">
        <f t="shared" ref="E478:J478" si="212">IF(ISERROR(E557/(E521/E543)),#N/A,E557/(E521/E543))</f>
        <v>10.829011642135439</v>
      </c>
      <c r="F478" s="5">
        <f t="shared" si="212"/>
        <v>12.163166317643139</v>
      </c>
      <c r="G478" s="5">
        <f t="shared" si="212"/>
        <v>9.7099797246179449</v>
      </c>
      <c r="H478" s="5">
        <f t="shared" si="212"/>
        <v>11.965461812519171</v>
      </c>
      <c r="I478" s="5">
        <f t="shared" si="212"/>
        <v>13.549520034921384</v>
      </c>
      <c r="J478" s="5">
        <f t="shared" si="212"/>
        <v>13.123654818190854</v>
      </c>
    </row>
    <row r="479" spans="1:10" x14ac:dyDescent="0.45">
      <c r="A479" s="3" t="s">
        <v>12</v>
      </c>
      <c r="B479" s="3" t="s">
        <v>132</v>
      </c>
      <c r="C479" s="7" t="s">
        <v>133</v>
      </c>
      <c r="D479" s="7" t="s">
        <v>123</v>
      </c>
      <c r="E479" s="5">
        <f t="shared" ref="E479:J479" si="213">IF(ISERROR(E557/(E527/E543)),#N/A,E557/(E527/E543))</f>
        <v>29.243586548084366</v>
      </c>
      <c r="F479" s="5">
        <f t="shared" si="213"/>
        <v>29.241980376451743</v>
      </c>
      <c r="G479" s="5">
        <f t="shared" si="213"/>
        <v>23.053774802715871</v>
      </c>
      <c r="H479" s="5">
        <f t="shared" si="213"/>
        <v>28.270127767743663</v>
      </c>
      <c r="I479" s="5">
        <f t="shared" si="213"/>
        <v>30.349944258130545</v>
      </c>
      <c r="J479" s="5">
        <f t="shared" si="213"/>
        <v>28.766094002863188</v>
      </c>
    </row>
    <row r="480" spans="1:10" x14ac:dyDescent="0.45">
      <c r="A480" s="3" t="s">
        <v>12</v>
      </c>
      <c r="B480" s="3" t="s">
        <v>134</v>
      </c>
      <c r="C480" s="7" t="s">
        <v>135</v>
      </c>
      <c r="D480" s="7" t="s">
        <v>123</v>
      </c>
      <c r="E480" s="5">
        <f t="shared" ref="E480:J480" si="214">IF(ISERROR(E557/E552),#N/A,E557/E552)</f>
        <v>102.26633165829145</v>
      </c>
      <c r="F480" s="5">
        <f t="shared" si="214"/>
        <v>123.6986301369863</v>
      </c>
      <c r="G480" s="5">
        <f t="shared" si="214"/>
        <v>106.12809917355372</v>
      </c>
      <c r="H480" s="5">
        <f t="shared" si="214"/>
        <v>128.02255639097746</v>
      </c>
      <c r="I480" s="5">
        <f t="shared" si="214"/>
        <v>152.54266211604093</v>
      </c>
      <c r="J480" s="5">
        <f t="shared" si="214"/>
        <v>153.52160493827159</v>
      </c>
    </row>
    <row r="481" spans="1:10" x14ac:dyDescent="0.45">
      <c r="A481" s="3" t="s">
        <v>12</v>
      </c>
      <c r="B481" s="3" t="s">
        <v>136</v>
      </c>
      <c r="C481" s="7" t="s">
        <v>137</v>
      </c>
      <c r="D481" s="7" t="s">
        <v>123</v>
      </c>
      <c r="E481" s="5">
        <f t="shared" ref="E481:J481" si="215">IF(ISERROR((E557*E545)/(E520-E515)),#N/A,(E557*E545)/(E520-E515))</f>
        <v>13.023855575466595</v>
      </c>
      <c r="F481" s="5">
        <f t="shared" si="215"/>
        <v>14.345558075330308</v>
      </c>
      <c r="G481" s="5">
        <f t="shared" si="215"/>
        <v>11.510484562452714</v>
      </c>
      <c r="H481" s="5">
        <f t="shared" si="215"/>
        <v>12.272604316686307</v>
      </c>
      <c r="I481" s="5">
        <f t="shared" si="215"/>
        <v>12.37583219419168</v>
      </c>
      <c r="J481" s="5">
        <f t="shared" si="215"/>
        <v>10.765566279161172</v>
      </c>
    </row>
    <row r="482" spans="1:10" x14ac:dyDescent="0.45">
      <c r="A482" s="3" t="s">
        <v>12</v>
      </c>
      <c r="B482" s="3" t="s">
        <v>138</v>
      </c>
      <c r="C482" s="7" t="s">
        <v>139</v>
      </c>
      <c r="D482" s="7" t="s">
        <v>123</v>
      </c>
      <c r="E482" s="5">
        <f t="shared" ref="E482:J482" si="216">IF(ISERROR(((E557*E545)+E504-E520)/E504),#N/A,((E557*E545)+E504-E520)/E504)</f>
        <v>5.7209368725336942</v>
      </c>
      <c r="F482" s="5">
        <f t="shared" si="216"/>
        <v>6.6771369678739516</v>
      </c>
      <c r="G482" s="5">
        <f t="shared" si="216"/>
        <v>5.797821291525052</v>
      </c>
      <c r="H482" s="5">
        <f t="shared" si="216"/>
        <v>6.6427322950851515</v>
      </c>
      <c r="I482" s="5">
        <f t="shared" si="216"/>
        <v>6.9632368991902966</v>
      </c>
      <c r="J482" s="5">
        <f t="shared" si="216"/>
        <v>6.4188217827700358</v>
      </c>
    </row>
    <row r="483" spans="1:10" x14ac:dyDescent="0.45">
      <c r="A483" s="3" t="s">
        <v>12</v>
      </c>
      <c r="B483" s="3" t="s">
        <v>140</v>
      </c>
      <c r="C483" s="7" t="s">
        <v>141</v>
      </c>
      <c r="D483" s="7" t="s">
        <v>142</v>
      </c>
      <c r="E483" s="5" t="e">
        <f t="shared" ref="E483:J483" si="217">IF(ISERROR(((E557+E552)/D557)-1),#N/A,((E557+E552)/D557)-1)</f>
        <v>#N/A</v>
      </c>
      <c r="F483" s="5">
        <f t="shared" si="217"/>
        <v>0.34189966095032176</v>
      </c>
      <c r="G483" s="5">
        <f t="shared" si="217"/>
        <v>-4.3004798818752188E-2</v>
      </c>
      <c r="H483" s="5">
        <f t="shared" si="217"/>
        <v>0.33629248919518773</v>
      </c>
      <c r="I483" s="5">
        <f t="shared" si="217"/>
        <v>0.32107828742585287</v>
      </c>
      <c r="J483" s="5">
        <f t="shared" si="217"/>
        <v>0.12014766752433159</v>
      </c>
    </row>
    <row r="484" spans="1:10" x14ac:dyDescent="0.45">
      <c r="A484" s="7" t="s">
        <v>30</v>
      </c>
      <c r="B484" s="7" t="s">
        <v>31</v>
      </c>
      <c r="C484" s="7" t="s">
        <v>32</v>
      </c>
      <c r="D484" s="7" t="s">
        <v>33</v>
      </c>
      <c r="E484" s="7" t="s">
        <v>33</v>
      </c>
      <c r="F484" s="7" t="s">
        <v>33</v>
      </c>
      <c r="G484" s="7" t="s">
        <v>33</v>
      </c>
      <c r="H484" s="7" t="s">
        <v>33</v>
      </c>
      <c r="I484" s="7" t="s">
        <v>33</v>
      </c>
      <c r="J484" s="7" t="s">
        <v>33</v>
      </c>
    </row>
    <row r="485" spans="1:10" x14ac:dyDescent="0.45">
      <c r="A485" s="3" t="s">
        <v>12</v>
      </c>
      <c r="B485" s="3" t="s">
        <v>143</v>
      </c>
      <c r="C485" s="7" t="s">
        <v>144</v>
      </c>
      <c r="D485" s="7" t="s">
        <v>12</v>
      </c>
      <c r="E485" s="5" t="e">
        <v>#N/A</v>
      </c>
      <c r="F485" s="5" t="e">
        <v>#N/A</v>
      </c>
      <c r="G485" s="5" t="e">
        <v>#N/A</v>
      </c>
      <c r="H485" s="5" t="e">
        <v>#N/A</v>
      </c>
      <c r="I485" s="5" t="e">
        <v>#N/A</v>
      </c>
      <c r="J485" s="5" t="e">
        <v>#N/A</v>
      </c>
    </row>
    <row r="486" spans="1:10" x14ac:dyDescent="0.45">
      <c r="A486" s="3" t="s">
        <v>12</v>
      </c>
      <c r="B486" s="3" t="s">
        <v>145</v>
      </c>
      <c r="C486" s="7" t="s">
        <v>146</v>
      </c>
      <c r="D486" s="7" t="s">
        <v>12</v>
      </c>
      <c r="E486" s="5" t="e">
        <v>#N/A</v>
      </c>
      <c r="F486" s="5" t="e">
        <v>#N/A</v>
      </c>
      <c r="G486" s="5" t="e">
        <v>#N/A</v>
      </c>
      <c r="H486" s="5" t="e">
        <v>#N/A</v>
      </c>
      <c r="I486" s="5" t="e">
        <v>#N/A</v>
      </c>
      <c r="J486" s="5" t="e">
        <v>#N/A</v>
      </c>
    </row>
    <row r="487" spans="1:10" x14ac:dyDescent="0.45">
      <c r="A487" s="3" t="s">
        <v>12</v>
      </c>
      <c r="B487" s="3" t="s">
        <v>147</v>
      </c>
      <c r="C487" s="7" t="s">
        <v>148</v>
      </c>
      <c r="D487" s="7" t="s">
        <v>12</v>
      </c>
      <c r="E487" s="5" t="e">
        <v>#N/A</v>
      </c>
      <c r="F487" s="5" t="e">
        <v>#N/A</v>
      </c>
      <c r="G487" s="5" t="e">
        <v>#N/A</v>
      </c>
      <c r="H487" s="5" t="e">
        <v>#N/A</v>
      </c>
      <c r="I487" s="5" t="e">
        <v>#N/A</v>
      </c>
      <c r="J487" s="5" t="e">
        <v>#N/A</v>
      </c>
    </row>
    <row r="488" spans="1:10" x14ac:dyDescent="0.45">
      <c r="A488" s="3" t="s">
        <v>12</v>
      </c>
      <c r="B488" s="3"/>
      <c r="C488" s="7" t="s">
        <v>149</v>
      </c>
      <c r="D488" s="7" t="s">
        <v>12</v>
      </c>
      <c r="E488" s="5" t="e">
        <v>#N/A</v>
      </c>
      <c r="F488" s="5" t="e">
        <v>#N/A</v>
      </c>
      <c r="G488" s="5" t="e">
        <v>#N/A</v>
      </c>
      <c r="H488" s="5" t="e">
        <v>#N/A</v>
      </c>
      <c r="I488" s="5" t="e">
        <v>#N/A</v>
      </c>
      <c r="J488" s="5" t="e">
        <v>#N/A</v>
      </c>
    </row>
    <row r="489" spans="1:10" x14ac:dyDescent="0.45">
      <c r="A489" s="3" t="s">
        <v>12</v>
      </c>
      <c r="B489" s="3"/>
      <c r="C489" s="7" t="s">
        <v>150</v>
      </c>
      <c r="D489" s="7" t="s">
        <v>12</v>
      </c>
      <c r="E489" s="5" t="e">
        <v>#N/A</v>
      </c>
      <c r="F489" s="5" t="e">
        <v>#N/A</v>
      </c>
      <c r="G489" s="5" t="e">
        <v>#N/A</v>
      </c>
      <c r="H489" s="5" t="e">
        <v>#N/A</v>
      </c>
      <c r="I489" s="5" t="e">
        <v>#N/A</v>
      </c>
      <c r="J489" s="5" t="e">
        <v>#N/A</v>
      </c>
    </row>
    <row r="490" spans="1:10" x14ac:dyDescent="0.45">
      <c r="A490" s="3" t="s">
        <v>12</v>
      </c>
      <c r="B490" s="3" t="s">
        <v>151</v>
      </c>
      <c r="C490" s="7" t="s">
        <v>152</v>
      </c>
      <c r="D490" s="7" t="s">
        <v>12</v>
      </c>
      <c r="E490" s="5" t="e">
        <v>#N/A</v>
      </c>
      <c r="F490" s="5" t="e">
        <v>#N/A</v>
      </c>
      <c r="G490" s="5" t="e">
        <v>#N/A</v>
      </c>
      <c r="H490" s="5" t="e">
        <v>#N/A</v>
      </c>
      <c r="I490" s="5" t="e">
        <v>#N/A</v>
      </c>
      <c r="J490" s="5" t="e">
        <v>#N/A</v>
      </c>
    </row>
    <row r="491" spans="1:10" x14ac:dyDescent="0.45">
      <c r="A491" s="3" t="s">
        <v>12</v>
      </c>
      <c r="B491" s="3"/>
      <c r="C491" s="7" t="s">
        <v>153</v>
      </c>
      <c r="D491" s="7" t="s">
        <v>12</v>
      </c>
      <c r="E491" s="5" t="e">
        <v>#N/A</v>
      </c>
      <c r="F491" s="5" t="e">
        <v>#N/A</v>
      </c>
      <c r="G491" s="5" t="e">
        <v>#N/A</v>
      </c>
      <c r="H491" s="5" t="e">
        <v>#N/A</v>
      </c>
      <c r="I491" s="5" t="e">
        <v>#N/A</v>
      </c>
      <c r="J491" s="5" t="e">
        <v>#N/A</v>
      </c>
    </row>
    <row r="492" spans="1:10" x14ac:dyDescent="0.45">
      <c r="A492" s="3" t="s">
        <v>12</v>
      </c>
      <c r="B492" s="3"/>
      <c r="C492" s="7" t="s">
        <v>154</v>
      </c>
      <c r="D492" s="7" t="s">
        <v>12</v>
      </c>
      <c r="E492" s="5" t="e">
        <v>#N/A</v>
      </c>
      <c r="F492" s="5" t="e">
        <v>#N/A</v>
      </c>
      <c r="G492" s="5" t="e">
        <v>#N/A</v>
      </c>
      <c r="H492" s="5" t="e">
        <v>#N/A</v>
      </c>
      <c r="I492" s="5" t="e">
        <v>#N/A</v>
      </c>
      <c r="J492" s="5" t="e">
        <v>#N/A</v>
      </c>
    </row>
    <row r="493" spans="1:10" x14ac:dyDescent="0.45">
      <c r="A493" s="3" t="s">
        <v>12</v>
      </c>
      <c r="B493" s="3" t="s">
        <v>155</v>
      </c>
      <c r="C493" s="7" t="s">
        <v>156</v>
      </c>
      <c r="D493" s="7" t="s">
        <v>12</v>
      </c>
      <c r="E493" s="5" t="e">
        <v>#N/A</v>
      </c>
      <c r="F493" s="5" t="e">
        <v>#N/A</v>
      </c>
      <c r="G493" s="5" t="e">
        <v>#N/A</v>
      </c>
      <c r="H493" s="5" t="e">
        <v>#N/A</v>
      </c>
      <c r="I493" s="5" t="e">
        <v>#N/A</v>
      </c>
      <c r="J493" s="5" t="e">
        <v>#N/A</v>
      </c>
    </row>
    <row r="494" spans="1:10" x14ac:dyDescent="0.45">
      <c r="A494" s="3" t="s">
        <v>12</v>
      </c>
      <c r="B494" s="3" t="s">
        <v>157</v>
      </c>
      <c r="C494" s="7" t="s">
        <v>158</v>
      </c>
      <c r="D494" s="7" t="s">
        <v>12</v>
      </c>
      <c r="E494" s="5">
        <v>163</v>
      </c>
      <c r="F494" s="5">
        <v>181</v>
      </c>
      <c r="G494" s="5">
        <v>221</v>
      </c>
      <c r="H494" s="5">
        <v>221</v>
      </c>
      <c r="I494" s="5">
        <v>228</v>
      </c>
      <c r="J494" s="5">
        <v>228</v>
      </c>
    </row>
    <row r="495" spans="1:10" x14ac:dyDescent="0.45">
      <c r="A495" s="3" t="s">
        <v>12</v>
      </c>
      <c r="B495" s="3"/>
      <c r="C495" s="7" t="s">
        <v>159</v>
      </c>
      <c r="D495" s="7" t="s">
        <v>12</v>
      </c>
      <c r="E495" s="5" t="e">
        <v>#N/A</v>
      </c>
      <c r="F495" s="5" t="e">
        <v>#N/A</v>
      </c>
      <c r="G495" s="5" t="e">
        <v>#N/A</v>
      </c>
      <c r="H495" s="5" t="e">
        <v>#N/A</v>
      </c>
      <c r="I495" s="5" t="e">
        <v>#N/A</v>
      </c>
      <c r="J495" s="5" t="e">
        <v>#N/A</v>
      </c>
    </row>
    <row r="496" spans="1:10" x14ac:dyDescent="0.45">
      <c r="A496" s="3"/>
      <c r="B496" s="3"/>
      <c r="C496" s="3"/>
      <c r="D496" s="5" t="s">
        <v>15</v>
      </c>
      <c r="E496" s="6" t="str">
        <f t="shared" ref="E496:J496" si="218">E431</f>
        <v xml:space="preserve">2020 </v>
      </c>
      <c r="F496" s="6" t="str">
        <f t="shared" si="218"/>
        <v xml:space="preserve">2021 </v>
      </c>
      <c r="G496" s="6" t="str">
        <f t="shared" si="218"/>
        <v xml:space="preserve">2022 </v>
      </c>
      <c r="H496" s="6" t="str">
        <f t="shared" si="218"/>
        <v xml:space="preserve">2023 </v>
      </c>
      <c r="I496" s="6" t="str">
        <f t="shared" si="218"/>
        <v xml:space="preserve">2024 </v>
      </c>
      <c r="J496" s="6" t="str">
        <f t="shared" si="218"/>
        <v xml:space="preserve">2025 </v>
      </c>
    </row>
    <row r="497" spans="1:10" x14ac:dyDescent="0.45">
      <c r="A497" s="3" t="s">
        <v>12</v>
      </c>
      <c r="B497" s="3" t="s">
        <v>160</v>
      </c>
      <c r="C497" s="7" t="s">
        <v>161</v>
      </c>
      <c r="D497" s="7" t="s">
        <v>12</v>
      </c>
      <c r="E497" s="5">
        <v>136527</v>
      </c>
      <c r="F497" s="5">
        <v>130334</v>
      </c>
      <c r="G497" s="5">
        <v>104757</v>
      </c>
      <c r="H497" s="5">
        <v>111262</v>
      </c>
      <c r="I497" s="5">
        <v>75543</v>
      </c>
      <c r="J497" s="5">
        <v>94565</v>
      </c>
    </row>
    <row r="498" spans="1:10" x14ac:dyDescent="0.45">
      <c r="A498" s="3" t="s">
        <v>12</v>
      </c>
      <c r="B498" s="3" t="s">
        <v>162</v>
      </c>
      <c r="C498" s="7" t="s">
        <v>163</v>
      </c>
      <c r="D498" s="7" t="s">
        <v>12</v>
      </c>
      <c r="E498" s="5">
        <v>32011</v>
      </c>
      <c r="F498" s="5">
        <v>38043</v>
      </c>
      <c r="G498" s="5">
        <v>50361</v>
      </c>
      <c r="H498" s="5">
        <v>57888</v>
      </c>
      <c r="I498" s="5">
        <v>67424</v>
      </c>
      <c r="J498" s="5">
        <v>78105</v>
      </c>
    </row>
    <row r="499" spans="1:10" x14ac:dyDescent="0.45">
      <c r="A499" s="3" t="s">
        <v>12</v>
      </c>
      <c r="B499" s="3" t="s">
        <v>164</v>
      </c>
      <c r="C499" s="7" t="s">
        <v>165</v>
      </c>
      <c r="D499" s="7" t="s">
        <v>12</v>
      </c>
      <c r="E499" s="5">
        <v>1895</v>
      </c>
      <c r="F499" s="5">
        <v>2636</v>
      </c>
      <c r="G499" s="5">
        <v>3742</v>
      </c>
      <c r="H499" s="5">
        <v>2500</v>
      </c>
      <c r="I499" s="5">
        <v>1246</v>
      </c>
      <c r="J499" s="5">
        <v>938</v>
      </c>
    </row>
    <row r="500" spans="1:10" x14ac:dyDescent="0.45">
      <c r="A500" s="3" t="s">
        <v>12</v>
      </c>
      <c r="B500" s="3" t="s">
        <v>166</v>
      </c>
      <c r="C500" s="7" t="s">
        <v>167</v>
      </c>
      <c r="D500" s="7" t="s">
        <v>12</v>
      </c>
      <c r="E500" s="5">
        <v>181915</v>
      </c>
      <c r="F500" s="5">
        <v>184406</v>
      </c>
      <c r="G500" s="5">
        <v>169684</v>
      </c>
      <c r="H500" s="5">
        <v>184257</v>
      </c>
      <c r="I500" s="5">
        <v>159734</v>
      </c>
      <c r="J500" s="5">
        <v>191131</v>
      </c>
    </row>
    <row r="501" spans="1:10" x14ac:dyDescent="0.45">
      <c r="A501" s="3" t="s">
        <v>12</v>
      </c>
      <c r="B501" s="3" t="s">
        <v>168</v>
      </c>
      <c r="C501" s="7" t="s">
        <v>169</v>
      </c>
      <c r="D501" s="7" t="s">
        <v>12</v>
      </c>
      <c r="E501" s="5">
        <v>96101</v>
      </c>
      <c r="F501" s="5">
        <v>122154</v>
      </c>
      <c r="G501" s="5">
        <v>147206</v>
      </c>
      <c r="H501" s="5">
        <v>178238</v>
      </c>
      <c r="I501" s="5">
        <v>230973</v>
      </c>
      <c r="J501" s="5">
        <v>323442</v>
      </c>
    </row>
    <row r="502" spans="1:10" x14ac:dyDescent="0.45">
      <c r="A502" s="3" t="s">
        <v>12</v>
      </c>
      <c r="B502" s="3" t="s">
        <v>170</v>
      </c>
      <c r="C502" s="7" t="s">
        <v>171</v>
      </c>
      <c r="D502" s="7" t="s">
        <v>12</v>
      </c>
      <c r="E502" s="5">
        <v>43197</v>
      </c>
      <c r="F502" s="5">
        <v>51351</v>
      </c>
      <c r="G502" s="5">
        <v>59660</v>
      </c>
      <c r="H502" s="5">
        <v>68251</v>
      </c>
      <c r="I502" s="5">
        <v>76421</v>
      </c>
      <c r="J502" s="5">
        <v>93653</v>
      </c>
    </row>
    <row r="503" spans="1:10" x14ac:dyDescent="0.45">
      <c r="A503" s="3" t="s">
        <v>12</v>
      </c>
      <c r="B503" s="3" t="s">
        <v>172</v>
      </c>
      <c r="C503" s="7" t="s">
        <v>173</v>
      </c>
      <c r="D503" s="7" t="s">
        <v>12</v>
      </c>
      <c r="E503" s="5">
        <v>52904</v>
      </c>
      <c r="F503" s="5">
        <v>70803</v>
      </c>
      <c r="G503" s="5">
        <v>87546</v>
      </c>
      <c r="H503" s="5">
        <v>109987</v>
      </c>
      <c r="I503" s="5">
        <v>154552</v>
      </c>
      <c r="J503" s="5">
        <v>229789</v>
      </c>
    </row>
    <row r="504" spans="1:10" x14ac:dyDescent="0.45">
      <c r="A504" s="3" t="s">
        <v>12</v>
      </c>
      <c r="B504" s="3" t="s">
        <v>174</v>
      </c>
      <c r="C504" s="7" t="s">
        <v>175</v>
      </c>
      <c r="D504" s="7" t="s">
        <v>12</v>
      </c>
      <c r="E504" s="5">
        <v>301311</v>
      </c>
      <c r="F504" s="5">
        <v>333779</v>
      </c>
      <c r="G504" s="5">
        <v>364840</v>
      </c>
      <c r="H504" s="5">
        <v>411976</v>
      </c>
      <c r="I504" s="5">
        <v>512163</v>
      </c>
      <c r="J504" s="5">
        <v>619003</v>
      </c>
    </row>
    <row r="505" spans="1:10" x14ac:dyDescent="0.45">
      <c r="A505" s="3" t="s">
        <v>12</v>
      </c>
      <c r="B505" s="3" t="s">
        <v>176</v>
      </c>
      <c r="C505" s="7" t="s">
        <v>177</v>
      </c>
      <c r="D505" s="7" t="s">
        <v>12</v>
      </c>
      <c r="E505" s="5">
        <v>12530</v>
      </c>
      <c r="F505" s="5">
        <v>15163</v>
      </c>
      <c r="G505" s="5">
        <v>19000</v>
      </c>
      <c r="H505" s="5">
        <v>18095</v>
      </c>
      <c r="I505" s="5">
        <v>21996</v>
      </c>
      <c r="J505" s="5">
        <v>27724</v>
      </c>
    </row>
    <row r="506" spans="1:10" x14ac:dyDescent="0.45">
      <c r="A506" s="3" t="s">
        <v>12</v>
      </c>
      <c r="B506" s="3" t="s">
        <v>178</v>
      </c>
      <c r="C506" s="7" t="s">
        <v>179</v>
      </c>
      <c r="D506" s="7" t="s">
        <v>12</v>
      </c>
      <c r="E506" s="5">
        <v>0</v>
      </c>
      <c r="F506" s="5">
        <v>0</v>
      </c>
      <c r="G506" s="5">
        <v>0</v>
      </c>
      <c r="H506" s="5">
        <v>0</v>
      </c>
      <c r="I506" s="5">
        <v>6693</v>
      </c>
      <c r="J506" s="5">
        <v>0</v>
      </c>
    </row>
    <row r="507" spans="1:10" x14ac:dyDescent="0.45">
      <c r="A507" s="3" t="s">
        <v>12</v>
      </c>
      <c r="B507" s="3" t="s">
        <v>180</v>
      </c>
      <c r="C507" s="7" t="s">
        <v>181</v>
      </c>
      <c r="D507" s="7" t="s">
        <v>12</v>
      </c>
      <c r="E507" s="5">
        <v>7874</v>
      </c>
      <c r="F507" s="5">
        <v>10057</v>
      </c>
      <c r="G507" s="5">
        <v>10661</v>
      </c>
      <c r="H507" s="5">
        <v>11009</v>
      </c>
      <c r="I507" s="5">
        <v>12564</v>
      </c>
      <c r="J507" s="5">
        <v>13709</v>
      </c>
    </row>
    <row r="508" spans="1:10" x14ac:dyDescent="0.45">
      <c r="A508" s="3" t="s">
        <v>12</v>
      </c>
      <c r="B508" s="3" t="s">
        <v>182</v>
      </c>
      <c r="C508" s="7" t="s">
        <v>183</v>
      </c>
      <c r="D508" s="7" t="s">
        <v>12</v>
      </c>
      <c r="E508" s="5">
        <v>2130</v>
      </c>
      <c r="F508" s="5">
        <v>2174</v>
      </c>
      <c r="G508" s="5">
        <v>4067</v>
      </c>
      <c r="H508" s="5">
        <v>4152</v>
      </c>
      <c r="I508" s="5">
        <v>5017</v>
      </c>
      <c r="J508" s="5">
        <v>7211</v>
      </c>
    </row>
    <row r="509" spans="1:10" x14ac:dyDescent="0.45">
      <c r="A509" s="3" t="s">
        <v>12</v>
      </c>
      <c r="B509" s="3" t="s">
        <v>184</v>
      </c>
      <c r="C509" s="7" t="s">
        <v>185</v>
      </c>
      <c r="D509" s="7" t="s">
        <v>12</v>
      </c>
      <c r="E509" s="5">
        <v>5905</v>
      </c>
      <c r="F509" s="5">
        <v>10825</v>
      </c>
      <c r="G509" s="5">
        <v>6037</v>
      </c>
      <c r="H509" s="5">
        <v>8853</v>
      </c>
      <c r="I509" s="5">
        <v>8178</v>
      </c>
      <c r="J509" s="5">
        <v>11595</v>
      </c>
    </row>
    <row r="510" spans="1:10" x14ac:dyDescent="0.45">
      <c r="A510" s="3" t="s">
        <v>12</v>
      </c>
      <c r="B510" s="3" t="s">
        <v>186</v>
      </c>
      <c r="C510" s="7" t="s">
        <v>187</v>
      </c>
      <c r="D510" s="7" t="s">
        <v>12</v>
      </c>
      <c r="E510" s="5">
        <v>43871</v>
      </c>
      <c r="F510" s="5">
        <v>50438</v>
      </c>
      <c r="G510" s="5">
        <v>55317</v>
      </c>
      <c r="H510" s="5">
        <v>62040</v>
      </c>
      <c r="I510" s="5">
        <v>70838</v>
      </c>
      <c r="J510" s="5">
        <v>80979</v>
      </c>
    </row>
    <row r="511" spans="1:10" x14ac:dyDescent="0.45">
      <c r="A511" s="3" t="s">
        <v>12</v>
      </c>
      <c r="B511" s="3" t="s">
        <v>188</v>
      </c>
      <c r="C511" s="7" t="s">
        <v>189</v>
      </c>
      <c r="D511" s="7" t="s">
        <v>12</v>
      </c>
      <c r="E511" s="5">
        <v>72310</v>
      </c>
      <c r="F511" s="5">
        <v>88657</v>
      </c>
      <c r="G511" s="5">
        <v>95082</v>
      </c>
      <c r="H511" s="5">
        <v>104149</v>
      </c>
      <c r="I511" s="5">
        <v>125286</v>
      </c>
      <c r="J511" s="5">
        <v>141218</v>
      </c>
    </row>
    <row r="512" spans="1:10" x14ac:dyDescent="0.45">
      <c r="A512" s="3" t="s">
        <v>12</v>
      </c>
      <c r="B512" s="3" t="s">
        <v>190</v>
      </c>
      <c r="C512" s="7" t="s">
        <v>191</v>
      </c>
      <c r="D512" s="7" t="s">
        <v>12</v>
      </c>
      <c r="E512" s="5">
        <v>76205</v>
      </c>
      <c r="F512" s="5">
        <v>71453</v>
      </c>
      <c r="G512" s="5">
        <v>72363</v>
      </c>
      <c r="H512" s="5">
        <v>70588</v>
      </c>
      <c r="I512" s="5">
        <v>82981</v>
      </c>
      <c r="J512" s="5">
        <v>100589</v>
      </c>
    </row>
    <row r="513" spans="1:10" x14ac:dyDescent="0.45">
      <c r="A513" s="3" t="s">
        <v>12</v>
      </c>
      <c r="B513" s="3" t="s">
        <v>192</v>
      </c>
      <c r="C513" s="7" t="s">
        <v>193</v>
      </c>
      <c r="D513" s="7" t="s">
        <v>12</v>
      </c>
      <c r="E513" s="5">
        <v>34288</v>
      </c>
      <c r="F513" s="5">
        <v>31483</v>
      </c>
      <c r="G513" s="5">
        <v>30623</v>
      </c>
      <c r="H513" s="5">
        <v>30583</v>
      </c>
      <c r="I513" s="5">
        <v>32801</v>
      </c>
      <c r="J513" s="5">
        <v>30882</v>
      </c>
    </row>
    <row r="514" spans="1:10" x14ac:dyDescent="0.45">
      <c r="A514" s="3" t="s">
        <v>12</v>
      </c>
      <c r="B514" s="3" t="s">
        <v>194</v>
      </c>
      <c r="C514" s="7" t="s">
        <v>195</v>
      </c>
      <c r="D514" s="7" t="s">
        <v>12</v>
      </c>
      <c r="E514" s="5">
        <v>183007</v>
      </c>
      <c r="F514" s="5">
        <v>191791</v>
      </c>
      <c r="G514" s="5">
        <v>198298</v>
      </c>
      <c r="H514" s="5">
        <v>205753</v>
      </c>
      <c r="I514" s="5">
        <v>243686</v>
      </c>
      <c r="J514" s="5">
        <v>275524</v>
      </c>
    </row>
    <row r="515" spans="1:10" x14ac:dyDescent="0.45">
      <c r="A515" s="3" t="s">
        <v>12</v>
      </c>
      <c r="B515" s="3" t="s">
        <v>196</v>
      </c>
      <c r="C515" s="7" t="s">
        <v>197</v>
      </c>
      <c r="D515" s="7" t="s">
        <v>12</v>
      </c>
      <c r="E515" s="5">
        <v>0</v>
      </c>
      <c r="F515" s="5">
        <v>0</v>
      </c>
      <c r="G515" s="5">
        <v>0</v>
      </c>
      <c r="H515" s="5">
        <v>0</v>
      </c>
      <c r="I515" s="5">
        <v>0</v>
      </c>
      <c r="J515" s="5">
        <v>0</v>
      </c>
    </row>
    <row r="516" spans="1:10" x14ac:dyDescent="0.45">
      <c r="A516" s="3" t="s">
        <v>12</v>
      </c>
      <c r="B516" s="3" t="s">
        <v>198</v>
      </c>
      <c r="C516" s="7" t="s">
        <v>199</v>
      </c>
      <c r="D516" s="7" t="s">
        <v>12</v>
      </c>
      <c r="E516" s="5">
        <v>4.7E-2</v>
      </c>
      <c r="F516" s="5">
        <v>4.7E-2</v>
      </c>
      <c r="G516" s="5">
        <v>4.7E-2</v>
      </c>
      <c r="H516" s="5">
        <v>4.5999999999999999E-2</v>
      </c>
      <c r="I516" s="5">
        <v>4.5999999999999999E-2</v>
      </c>
      <c r="J516" s="5">
        <v>4.5999999999999999E-2</v>
      </c>
    </row>
    <row r="517" spans="1:10" x14ac:dyDescent="0.45">
      <c r="A517" s="3" t="s">
        <v>12</v>
      </c>
      <c r="B517" s="3" t="s">
        <v>200</v>
      </c>
      <c r="C517" s="7" t="s">
        <v>201</v>
      </c>
      <c r="D517" s="7" t="s">
        <v>12</v>
      </c>
      <c r="E517" s="5">
        <v>80551.952999999994</v>
      </c>
      <c r="F517" s="5">
        <v>83110.952999999994</v>
      </c>
      <c r="G517" s="5">
        <v>86938.952999999994</v>
      </c>
      <c r="H517" s="5">
        <v>93717.953999999998</v>
      </c>
      <c r="I517" s="5">
        <v>100922.954</v>
      </c>
      <c r="J517" s="5">
        <v>109094.954</v>
      </c>
    </row>
    <row r="518" spans="1:10" x14ac:dyDescent="0.45">
      <c r="A518" s="3" t="s">
        <v>12</v>
      </c>
      <c r="B518" s="3" t="s">
        <v>202</v>
      </c>
      <c r="C518" s="7" t="s">
        <v>203</v>
      </c>
      <c r="D518" s="7" t="s">
        <v>12</v>
      </c>
      <c r="E518" s="5">
        <v>37752</v>
      </c>
      <c r="F518" s="5">
        <v>58877</v>
      </c>
      <c r="G518" s="5">
        <v>79603</v>
      </c>
      <c r="H518" s="5">
        <v>112505</v>
      </c>
      <c r="I518" s="5">
        <v>167554</v>
      </c>
      <c r="J518" s="5">
        <v>234384</v>
      </c>
    </row>
    <row r="519" spans="1:10" x14ac:dyDescent="0.45">
      <c r="A519" s="3" t="s">
        <v>12</v>
      </c>
      <c r="B519" s="3" t="s">
        <v>204</v>
      </c>
      <c r="C519" s="7" t="s">
        <v>205</v>
      </c>
      <c r="D519" s="7" t="s">
        <v>12</v>
      </c>
      <c r="E519" s="5">
        <v>0</v>
      </c>
      <c r="F519" s="5">
        <v>0</v>
      </c>
      <c r="G519" s="5">
        <v>0</v>
      </c>
      <c r="H519" s="5">
        <v>0</v>
      </c>
      <c r="I519" s="5">
        <v>0</v>
      </c>
      <c r="J519" s="5">
        <v>0</v>
      </c>
    </row>
    <row r="520" spans="1:10" x14ac:dyDescent="0.45">
      <c r="A520" s="3" t="s">
        <v>12</v>
      </c>
      <c r="B520" s="3" t="s">
        <v>206</v>
      </c>
      <c r="C520" s="7" t="s">
        <v>207</v>
      </c>
      <c r="D520" s="7" t="s">
        <v>12</v>
      </c>
      <c r="E520" s="5">
        <v>118304</v>
      </c>
      <c r="F520" s="5">
        <v>141988</v>
      </c>
      <c r="G520" s="5">
        <v>166542</v>
      </c>
      <c r="H520" s="5">
        <v>206223</v>
      </c>
      <c r="I520" s="5">
        <v>268477</v>
      </c>
      <c r="J520" s="5">
        <v>343479</v>
      </c>
    </row>
    <row r="521" spans="1:10" x14ac:dyDescent="0.45">
      <c r="A521" s="3" t="s">
        <v>12</v>
      </c>
      <c r="B521" s="3" t="s">
        <v>208</v>
      </c>
      <c r="C521" s="7" t="s">
        <v>209</v>
      </c>
      <c r="D521" s="7" t="s">
        <v>12</v>
      </c>
      <c r="E521" s="5">
        <v>143015</v>
      </c>
      <c r="F521" s="5">
        <v>168088</v>
      </c>
      <c r="G521" s="5">
        <v>198270</v>
      </c>
      <c r="H521" s="5">
        <v>211915</v>
      </c>
      <c r="I521" s="5">
        <v>245122</v>
      </c>
      <c r="J521" s="5">
        <v>281724</v>
      </c>
    </row>
    <row r="522" spans="1:10" x14ac:dyDescent="0.45">
      <c r="A522" s="3" t="s">
        <v>12</v>
      </c>
      <c r="B522" s="3" t="s">
        <v>210</v>
      </c>
      <c r="C522" s="7" t="s">
        <v>211</v>
      </c>
      <c r="D522" s="7" t="s">
        <v>12</v>
      </c>
      <c r="E522" s="5">
        <v>33778</v>
      </c>
      <c r="F522" s="5">
        <v>41332</v>
      </c>
      <c r="G522" s="5">
        <v>48050</v>
      </c>
      <c r="H522" s="5">
        <v>52211</v>
      </c>
      <c r="I522" s="5">
        <v>54114</v>
      </c>
      <c r="J522" s="5">
        <v>59831</v>
      </c>
    </row>
    <row r="523" spans="1:10" x14ac:dyDescent="0.45">
      <c r="A523" s="3" t="s">
        <v>12</v>
      </c>
      <c r="B523" s="3" t="s">
        <v>212</v>
      </c>
      <c r="C523" s="7" t="s">
        <v>213</v>
      </c>
      <c r="D523" s="7" t="s">
        <v>12</v>
      </c>
      <c r="E523" s="5">
        <f t="shared" ref="E523:J523" si="219">IF(ISERROR(E521-E522),#N/A,E521-E522)</f>
        <v>109237</v>
      </c>
      <c r="F523" s="5">
        <f t="shared" si="219"/>
        <v>126756</v>
      </c>
      <c r="G523" s="5">
        <f t="shared" si="219"/>
        <v>150220</v>
      </c>
      <c r="H523" s="5">
        <f t="shared" si="219"/>
        <v>159704</v>
      </c>
      <c r="I523" s="5">
        <f t="shared" si="219"/>
        <v>191008</v>
      </c>
      <c r="J523" s="5">
        <f t="shared" si="219"/>
        <v>221893</v>
      </c>
    </row>
    <row r="524" spans="1:10" x14ac:dyDescent="0.45">
      <c r="A524" s="3" t="s">
        <v>12</v>
      </c>
      <c r="B524" s="3" t="s">
        <v>214</v>
      </c>
      <c r="C524" s="7" t="s">
        <v>215</v>
      </c>
      <c r="D524" s="7" t="s">
        <v>12</v>
      </c>
      <c r="E524" s="5">
        <v>43978</v>
      </c>
      <c r="F524" s="5">
        <v>45940</v>
      </c>
      <c r="G524" s="5">
        <v>52111</v>
      </c>
      <c r="H524" s="5">
        <v>56510</v>
      </c>
      <c r="I524" s="5">
        <v>61575</v>
      </c>
      <c r="J524" s="5">
        <v>65365</v>
      </c>
    </row>
    <row r="525" spans="1:10" x14ac:dyDescent="0.45">
      <c r="A525" s="3" t="s">
        <v>12</v>
      </c>
      <c r="B525" s="3" t="s">
        <v>216</v>
      </c>
      <c r="C525" s="7" t="s">
        <v>217</v>
      </c>
      <c r="D525" s="7" t="s">
        <v>12</v>
      </c>
      <c r="E525" s="5">
        <v>65259</v>
      </c>
      <c r="F525" s="5">
        <v>80816</v>
      </c>
      <c r="G525" s="5">
        <v>98109</v>
      </c>
      <c r="H525" s="5">
        <v>103194</v>
      </c>
      <c r="I525" s="5">
        <v>129433</v>
      </c>
      <c r="J525" s="5">
        <v>156528</v>
      </c>
    </row>
    <row r="526" spans="1:10" x14ac:dyDescent="0.45">
      <c r="A526" s="3" t="s">
        <v>12</v>
      </c>
      <c r="B526" s="3" t="s">
        <v>218</v>
      </c>
      <c r="C526" s="7" t="s">
        <v>219</v>
      </c>
      <c r="D526" s="7" t="s">
        <v>12</v>
      </c>
      <c r="E526" s="5">
        <v>12300</v>
      </c>
      <c r="F526" s="5">
        <v>10900</v>
      </c>
      <c r="G526" s="5">
        <v>14600</v>
      </c>
      <c r="H526" s="5">
        <v>13500</v>
      </c>
      <c r="I526" s="5">
        <v>20000</v>
      </c>
      <c r="J526" s="5">
        <v>28000</v>
      </c>
    </row>
    <row r="527" spans="1:10" x14ac:dyDescent="0.45">
      <c r="A527" s="3" t="s">
        <v>12</v>
      </c>
      <c r="B527" s="3" t="s">
        <v>220</v>
      </c>
      <c r="C527" s="7" t="s">
        <v>221</v>
      </c>
      <c r="D527" s="7" t="s">
        <v>12</v>
      </c>
      <c r="E527" s="5">
        <v>52959</v>
      </c>
      <c r="F527" s="5">
        <v>69916</v>
      </c>
      <c r="G527" s="5">
        <v>83509</v>
      </c>
      <c r="H527" s="5">
        <v>89694</v>
      </c>
      <c r="I527" s="5">
        <v>109433</v>
      </c>
      <c r="J527" s="5">
        <v>128528</v>
      </c>
    </row>
    <row r="528" spans="1:10" x14ac:dyDescent="0.45">
      <c r="A528" s="3" t="s">
        <v>12</v>
      </c>
      <c r="B528" s="3" t="s">
        <v>222</v>
      </c>
      <c r="C528" s="7" t="s">
        <v>223</v>
      </c>
      <c r="D528" s="7" t="s">
        <v>12</v>
      </c>
      <c r="E528" s="5">
        <v>2591</v>
      </c>
      <c r="F528" s="5">
        <v>2330</v>
      </c>
      <c r="G528" s="5">
        <v>2047</v>
      </c>
      <c r="H528" s="5">
        <v>1995</v>
      </c>
      <c r="I528" s="5">
        <v>2983</v>
      </c>
      <c r="J528" s="5">
        <v>2425</v>
      </c>
    </row>
    <row r="529" spans="1:10" x14ac:dyDescent="0.45">
      <c r="A529" s="3" t="s">
        <v>12</v>
      </c>
      <c r="B529" s="3" t="s">
        <v>224</v>
      </c>
      <c r="C529" s="7" t="s">
        <v>225</v>
      </c>
      <c r="D529" s="7" t="s">
        <v>12</v>
      </c>
      <c r="E529" s="5">
        <v>2668</v>
      </c>
      <c r="F529" s="5">
        <v>3516</v>
      </c>
      <c r="G529" s="5">
        <v>2380</v>
      </c>
      <c r="H529" s="5">
        <v>2783</v>
      </c>
      <c r="I529" s="5">
        <v>1337</v>
      </c>
      <c r="J529" s="5">
        <v>-2476</v>
      </c>
    </row>
    <row r="530" spans="1:10" x14ac:dyDescent="0.45">
      <c r="A530" s="3" t="s">
        <v>12</v>
      </c>
      <c r="B530" s="3" t="s">
        <v>226</v>
      </c>
      <c r="C530" s="7" t="s">
        <v>227</v>
      </c>
      <c r="D530" s="7" t="s">
        <v>12</v>
      </c>
      <c r="E530" s="5">
        <v>0</v>
      </c>
      <c r="F530" s="5" t="e">
        <v>#N/A</v>
      </c>
      <c r="G530" s="5">
        <v>-126</v>
      </c>
      <c r="H530" s="5">
        <v>-1171</v>
      </c>
      <c r="I530" s="5">
        <v>0</v>
      </c>
      <c r="J530" s="5">
        <v>0</v>
      </c>
    </row>
    <row r="531" spans="1:10" x14ac:dyDescent="0.45">
      <c r="A531" s="3" t="s">
        <v>12</v>
      </c>
      <c r="B531" s="3" t="s">
        <v>228</v>
      </c>
      <c r="C531" s="7" t="s">
        <v>229</v>
      </c>
      <c r="D531" s="7" t="s">
        <v>12</v>
      </c>
      <c r="E531" s="5">
        <v>53036</v>
      </c>
      <c r="F531" s="5">
        <v>71102</v>
      </c>
      <c r="G531" s="5">
        <v>83716</v>
      </c>
      <c r="H531" s="5">
        <v>89311</v>
      </c>
      <c r="I531" s="5">
        <v>107787</v>
      </c>
      <c r="J531" s="5">
        <v>123627</v>
      </c>
    </row>
    <row r="532" spans="1:10" x14ac:dyDescent="0.45">
      <c r="A532" s="3" t="s">
        <v>12</v>
      </c>
      <c r="B532" s="3" t="s">
        <v>230</v>
      </c>
      <c r="C532" s="7" t="s">
        <v>231</v>
      </c>
      <c r="D532" s="7" t="s">
        <v>12</v>
      </c>
      <c r="E532" s="5">
        <v>8755</v>
      </c>
      <c r="F532" s="5">
        <v>9831</v>
      </c>
      <c r="G532" s="5">
        <v>10978</v>
      </c>
      <c r="H532" s="5">
        <v>16950</v>
      </c>
      <c r="I532" s="5">
        <v>19651</v>
      </c>
      <c r="J532" s="5">
        <v>21795</v>
      </c>
    </row>
    <row r="533" spans="1:10" x14ac:dyDescent="0.45">
      <c r="A533" s="3" t="s">
        <v>12</v>
      </c>
      <c r="B533" s="3" t="s">
        <v>232</v>
      </c>
      <c r="C533" s="7" t="s">
        <v>233</v>
      </c>
      <c r="D533" s="7" t="s">
        <v>12</v>
      </c>
      <c r="E533" s="5">
        <v>0</v>
      </c>
      <c r="F533" s="5">
        <v>0</v>
      </c>
      <c r="G533" s="5">
        <v>0</v>
      </c>
      <c r="H533" s="5">
        <v>0</v>
      </c>
      <c r="I533" s="5">
        <v>0</v>
      </c>
      <c r="J533" s="5">
        <v>0</v>
      </c>
    </row>
    <row r="534" spans="1:10" x14ac:dyDescent="0.45">
      <c r="A534" s="3" t="s">
        <v>12</v>
      </c>
      <c r="B534" s="3" t="s">
        <v>234</v>
      </c>
      <c r="C534" s="7" t="s">
        <v>235</v>
      </c>
      <c r="D534" s="7" t="s">
        <v>12</v>
      </c>
      <c r="E534" s="5">
        <v>44281</v>
      </c>
      <c r="F534" s="5">
        <v>61271</v>
      </c>
      <c r="G534" s="5">
        <v>72738</v>
      </c>
      <c r="H534" s="5">
        <v>72361</v>
      </c>
      <c r="I534" s="5">
        <v>88136</v>
      </c>
      <c r="J534" s="5">
        <v>101832</v>
      </c>
    </row>
    <row r="535" spans="1:10" x14ac:dyDescent="0.45">
      <c r="A535" s="3" t="s">
        <v>12</v>
      </c>
      <c r="B535" s="3" t="s">
        <v>236</v>
      </c>
      <c r="C535" s="7" t="s">
        <v>237</v>
      </c>
      <c r="D535" s="7" t="s">
        <v>12</v>
      </c>
      <c r="E535" s="5">
        <v>0</v>
      </c>
      <c r="F535" s="5">
        <v>0</v>
      </c>
      <c r="G535" s="5">
        <v>0</v>
      </c>
      <c r="H535" s="5">
        <v>0</v>
      </c>
      <c r="I535" s="5">
        <v>0</v>
      </c>
      <c r="J535" s="5">
        <v>0</v>
      </c>
    </row>
    <row r="536" spans="1:10" x14ac:dyDescent="0.45">
      <c r="A536" s="3" t="s">
        <v>12</v>
      </c>
      <c r="B536" s="3" t="s">
        <v>238</v>
      </c>
      <c r="C536" s="7" t="s">
        <v>239</v>
      </c>
      <c r="D536" s="7" t="s">
        <v>12</v>
      </c>
      <c r="E536" s="5">
        <v>0</v>
      </c>
      <c r="F536" s="5">
        <v>0</v>
      </c>
      <c r="G536" s="5">
        <v>0</v>
      </c>
      <c r="H536" s="5">
        <v>0</v>
      </c>
      <c r="I536" s="5">
        <v>0</v>
      </c>
      <c r="J536" s="5">
        <v>0</v>
      </c>
    </row>
    <row r="537" spans="1:10" x14ac:dyDescent="0.45">
      <c r="A537" s="3" t="s">
        <v>12</v>
      </c>
      <c r="B537" s="3" t="s">
        <v>240</v>
      </c>
      <c r="C537" s="7" t="s">
        <v>241</v>
      </c>
      <c r="D537" s="7" t="s">
        <v>12</v>
      </c>
      <c r="E537" s="5">
        <v>44281</v>
      </c>
      <c r="F537" s="5">
        <v>61271</v>
      </c>
      <c r="G537" s="5">
        <v>72738</v>
      </c>
      <c r="H537" s="5">
        <v>72361</v>
      </c>
      <c r="I537" s="5">
        <v>88136</v>
      </c>
      <c r="J537" s="5">
        <v>101832</v>
      </c>
    </row>
    <row r="538" spans="1:10" x14ac:dyDescent="0.45">
      <c r="A538" s="3" t="s">
        <v>12</v>
      </c>
      <c r="B538" s="3" t="s">
        <v>242</v>
      </c>
      <c r="C538" s="7" t="s">
        <v>243</v>
      </c>
      <c r="D538" s="7" t="s">
        <v>12</v>
      </c>
      <c r="E538" s="5">
        <v>0</v>
      </c>
      <c r="F538" s="5">
        <v>0</v>
      </c>
      <c r="G538" s="5">
        <v>0</v>
      </c>
      <c r="H538" s="5">
        <v>0</v>
      </c>
      <c r="I538" s="5">
        <v>0</v>
      </c>
      <c r="J538" s="5">
        <v>0</v>
      </c>
    </row>
    <row r="539" spans="1:10" x14ac:dyDescent="0.45">
      <c r="A539" s="3" t="s">
        <v>12</v>
      </c>
      <c r="B539" s="3" t="s">
        <v>244</v>
      </c>
      <c r="C539" s="7" t="s">
        <v>245</v>
      </c>
      <c r="D539" s="7" t="s">
        <v>12</v>
      </c>
      <c r="E539" s="5">
        <v>5.82</v>
      </c>
      <c r="F539" s="5">
        <v>8.1199999999999992</v>
      </c>
      <c r="G539" s="5">
        <v>9.6999999999999993</v>
      </c>
      <c r="H539" s="5">
        <v>9.7200000000000006</v>
      </c>
      <c r="I539" s="5">
        <v>11.86</v>
      </c>
      <c r="J539" s="5">
        <v>13.7</v>
      </c>
    </row>
    <row r="540" spans="1:10" x14ac:dyDescent="0.45">
      <c r="A540" s="3" t="s">
        <v>12</v>
      </c>
      <c r="B540" s="3" t="s">
        <v>246</v>
      </c>
      <c r="C540" s="7" t="s">
        <v>247</v>
      </c>
      <c r="D540" s="7" t="s">
        <v>12</v>
      </c>
      <c r="E540" s="5">
        <v>5.82</v>
      </c>
      <c r="F540" s="5">
        <v>8.1199999999999992</v>
      </c>
      <c r="G540" s="5">
        <v>9.6999999999999993</v>
      </c>
      <c r="H540" s="5">
        <v>9.7200000000000006</v>
      </c>
      <c r="I540" s="5">
        <v>11.86</v>
      </c>
      <c r="J540" s="5">
        <v>13.7</v>
      </c>
    </row>
    <row r="541" spans="1:10" x14ac:dyDescent="0.45">
      <c r="A541" s="3" t="s">
        <v>12</v>
      </c>
      <c r="B541" s="3" t="s">
        <v>248</v>
      </c>
      <c r="C541" s="7" t="s">
        <v>249</v>
      </c>
      <c r="D541" s="7" t="s">
        <v>12</v>
      </c>
      <c r="E541" s="5">
        <v>5.76</v>
      </c>
      <c r="F541" s="5">
        <v>8.0500000000000007</v>
      </c>
      <c r="G541" s="5">
        <v>9.65</v>
      </c>
      <c r="H541" s="5">
        <v>9.68</v>
      </c>
      <c r="I541" s="5">
        <v>11.8</v>
      </c>
      <c r="J541" s="5">
        <v>13.64</v>
      </c>
    </row>
    <row r="542" spans="1:10" x14ac:dyDescent="0.45">
      <c r="A542" s="3" t="s">
        <v>12</v>
      </c>
      <c r="B542" s="3" t="s">
        <v>250</v>
      </c>
      <c r="C542" s="7" t="s">
        <v>251</v>
      </c>
      <c r="D542" s="7" t="s">
        <v>12</v>
      </c>
      <c r="E542" s="5">
        <v>5.76</v>
      </c>
      <c r="F542" s="5">
        <v>8.0500000000000007</v>
      </c>
      <c r="G542" s="5">
        <v>9.65</v>
      </c>
      <c r="H542" s="5">
        <v>9.68</v>
      </c>
      <c r="I542" s="5">
        <v>11.8</v>
      </c>
      <c r="J542" s="5">
        <v>13.64</v>
      </c>
    </row>
    <row r="543" spans="1:10" x14ac:dyDescent="0.45">
      <c r="A543" s="3" t="s">
        <v>12</v>
      </c>
      <c r="B543" s="3" t="s">
        <v>252</v>
      </c>
      <c r="C543" s="7" t="s">
        <v>253</v>
      </c>
      <c r="D543" s="7" t="s">
        <v>12</v>
      </c>
      <c r="E543" s="5">
        <v>7610</v>
      </c>
      <c r="F543" s="5">
        <v>7547</v>
      </c>
      <c r="G543" s="5">
        <v>7496</v>
      </c>
      <c r="H543" s="5">
        <v>7446</v>
      </c>
      <c r="I543" s="5">
        <v>7431</v>
      </c>
      <c r="J543" s="5">
        <v>7433</v>
      </c>
    </row>
    <row r="544" spans="1:10" x14ac:dyDescent="0.45">
      <c r="A544" s="3" t="s">
        <v>12</v>
      </c>
      <c r="B544" s="3" t="s">
        <v>254</v>
      </c>
      <c r="C544" s="7" t="s">
        <v>255</v>
      </c>
      <c r="D544" s="7" t="s">
        <v>12</v>
      </c>
      <c r="E544" s="5">
        <v>7683</v>
      </c>
      <c r="F544" s="5">
        <v>7608</v>
      </c>
      <c r="G544" s="5">
        <v>7540</v>
      </c>
      <c r="H544" s="5">
        <v>7472</v>
      </c>
      <c r="I544" s="5">
        <v>7469</v>
      </c>
      <c r="J544" s="5">
        <v>7465</v>
      </c>
    </row>
    <row r="545" spans="1:10" x14ac:dyDescent="0.45">
      <c r="A545" s="3" t="s">
        <v>12</v>
      </c>
      <c r="B545" s="3" t="s">
        <v>256</v>
      </c>
      <c r="C545" s="7" t="s">
        <v>257</v>
      </c>
      <c r="D545" s="7" t="s">
        <v>12</v>
      </c>
      <c r="E545" s="5">
        <v>7571</v>
      </c>
      <c r="F545" s="5">
        <v>7519</v>
      </c>
      <c r="G545" s="5">
        <v>7464</v>
      </c>
      <c r="H545" s="5">
        <v>7432</v>
      </c>
      <c r="I545" s="5">
        <v>7434</v>
      </c>
      <c r="J545" s="5">
        <v>7434</v>
      </c>
    </row>
    <row r="546" spans="1:10" x14ac:dyDescent="0.45">
      <c r="A546" s="3" t="s">
        <v>12</v>
      </c>
      <c r="B546" s="3" t="s">
        <v>258</v>
      </c>
      <c r="C546" s="7" t="s">
        <v>259</v>
      </c>
      <c r="D546" s="7" t="s">
        <v>12</v>
      </c>
      <c r="E546" s="5">
        <v>1</v>
      </c>
      <c r="F546" s="5">
        <v>1</v>
      </c>
      <c r="G546" s="5">
        <v>1</v>
      </c>
      <c r="H546" s="5">
        <v>1</v>
      </c>
      <c r="I546" s="5">
        <v>1</v>
      </c>
      <c r="J546" s="5">
        <v>1</v>
      </c>
    </row>
    <row r="547" spans="1:10" x14ac:dyDescent="0.45">
      <c r="A547" s="3" t="s">
        <v>12</v>
      </c>
      <c r="B547" s="3" t="s">
        <v>260</v>
      </c>
      <c r="C547" s="7" t="s">
        <v>261</v>
      </c>
      <c r="D547" s="7" t="s">
        <v>12</v>
      </c>
      <c r="E547" s="5">
        <v>60675</v>
      </c>
      <c r="F547" s="5">
        <v>76740</v>
      </c>
      <c r="G547" s="5">
        <v>89035</v>
      </c>
      <c r="H547" s="5">
        <v>87582</v>
      </c>
      <c r="I547" s="5">
        <v>118548</v>
      </c>
      <c r="J547" s="5">
        <v>136162</v>
      </c>
    </row>
    <row r="548" spans="1:10" x14ac:dyDescent="0.45">
      <c r="A548" s="3" t="s">
        <v>12</v>
      </c>
      <c r="B548" s="3" t="s">
        <v>262</v>
      </c>
      <c r="C548" s="7" t="s">
        <v>263</v>
      </c>
      <c r="D548" s="7" t="s">
        <v>12</v>
      </c>
      <c r="E548" s="5" t="e">
        <v>#N/A</v>
      </c>
      <c r="F548" s="5" t="e">
        <v>#N/A</v>
      </c>
      <c r="G548" s="5" t="e">
        <v>#N/A</v>
      </c>
      <c r="H548" s="5" t="e">
        <v>#N/A</v>
      </c>
      <c r="I548" s="5" t="e">
        <v>#N/A</v>
      </c>
      <c r="J548" s="5" t="e">
        <v>#N/A</v>
      </c>
    </row>
    <row r="549" spans="1:10" x14ac:dyDescent="0.45">
      <c r="A549" s="3" t="s">
        <v>12</v>
      </c>
      <c r="B549" s="3" t="s">
        <v>264</v>
      </c>
      <c r="C549" s="7" t="s">
        <v>265</v>
      </c>
      <c r="D549" s="7" t="s">
        <v>12</v>
      </c>
      <c r="E549" s="5" t="e">
        <v>#N/A</v>
      </c>
      <c r="F549" s="5" t="e">
        <v>#N/A</v>
      </c>
      <c r="G549" s="5" t="e">
        <v>#N/A</v>
      </c>
      <c r="H549" s="5" t="e">
        <v>#N/A</v>
      </c>
      <c r="I549" s="5" t="e">
        <v>#N/A</v>
      </c>
      <c r="J549" s="5" t="e">
        <v>#N/A</v>
      </c>
    </row>
    <row r="550" spans="1:10" x14ac:dyDescent="0.45">
      <c r="A550" s="3" t="s">
        <v>12</v>
      </c>
      <c r="B550" s="3" t="s">
        <v>266</v>
      </c>
      <c r="C550" s="7" t="s">
        <v>267</v>
      </c>
      <c r="D550" s="7" t="s">
        <v>12</v>
      </c>
      <c r="E550" s="5">
        <v>15441</v>
      </c>
      <c r="F550" s="5">
        <v>20622</v>
      </c>
      <c r="G550" s="5">
        <v>23886</v>
      </c>
      <c r="H550" s="5">
        <v>28107</v>
      </c>
      <c r="I550" s="5">
        <v>44477</v>
      </c>
      <c r="J550" s="5">
        <v>64551</v>
      </c>
    </row>
    <row r="551" spans="1:10" x14ac:dyDescent="0.45">
      <c r="A551" s="3" t="s">
        <v>12</v>
      </c>
      <c r="B551" s="3" t="s">
        <v>268</v>
      </c>
      <c r="C551" s="7" t="s">
        <v>269</v>
      </c>
      <c r="D551" s="7" t="s">
        <v>12</v>
      </c>
      <c r="E551" s="5">
        <v>0</v>
      </c>
      <c r="F551" s="5">
        <v>0</v>
      </c>
      <c r="G551" s="5">
        <v>0</v>
      </c>
      <c r="H551" s="5">
        <v>0</v>
      </c>
      <c r="I551" s="5">
        <v>0</v>
      </c>
      <c r="J551" s="5">
        <v>0</v>
      </c>
    </row>
    <row r="552" spans="1:10" x14ac:dyDescent="0.45">
      <c r="A552" s="3" t="s">
        <v>12</v>
      </c>
      <c r="B552" s="3" t="s">
        <v>270</v>
      </c>
      <c r="C552" s="7" t="s">
        <v>271</v>
      </c>
      <c r="D552" s="7" t="s">
        <v>12</v>
      </c>
      <c r="E552" s="5">
        <v>1.99</v>
      </c>
      <c r="F552" s="5">
        <v>2.19</v>
      </c>
      <c r="G552" s="5">
        <v>2.42</v>
      </c>
      <c r="H552" s="5">
        <v>2.66</v>
      </c>
      <c r="I552" s="5">
        <v>2.93</v>
      </c>
      <c r="J552" s="5">
        <v>3.24</v>
      </c>
    </row>
    <row r="553" spans="1:10" x14ac:dyDescent="0.45">
      <c r="A553" s="3" t="s">
        <v>12</v>
      </c>
      <c r="B553" s="3" t="s">
        <v>272</v>
      </c>
      <c r="C553" s="7" t="s">
        <v>273</v>
      </c>
      <c r="D553" s="7" t="s">
        <v>12</v>
      </c>
      <c r="E553" s="5">
        <v>15483</v>
      </c>
      <c r="F553" s="5">
        <v>16871</v>
      </c>
      <c r="G553" s="5">
        <v>18552</v>
      </c>
      <c r="H553" s="5">
        <v>20226</v>
      </c>
      <c r="I553" s="5">
        <v>22293</v>
      </c>
      <c r="J553" s="5">
        <v>24677</v>
      </c>
    </row>
    <row r="554" spans="1:10" x14ac:dyDescent="0.45">
      <c r="A554" s="3" t="s">
        <v>12</v>
      </c>
      <c r="B554" s="3" t="s">
        <v>274</v>
      </c>
      <c r="C554" s="7" t="s">
        <v>275</v>
      </c>
      <c r="D554" s="7" t="s">
        <v>12</v>
      </c>
      <c r="E554" s="5">
        <v>0</v>
      </c>
      <c r="F554" s="5">
        <v>0</v>
      </c>
      <c r="G554" s="5">
        <v>0</v>
      </c>
      <c r="H554" s="5">
        <v>0</v>
      </c>
      <c r="I554" s="5">
        <v>0</v>
      </c>
      <c r="J554" s="5">
        <v>0</v>
      </c>
    </row>
    <row r="555" spans="1:10" x14ac:dyDescent="0.45">
      <c r="A555" s="3" t="s">
        <v>12</v>
      </c>
      <c r="B555" s="3" t="s">
        <v>276</v>
      </c>
      <c r="C555" s="7" t="s">
        <v>277</v>
      </c>
      <c r="D555" s="7" t="s">
        <v>12</v>
      </c>
      <c r="E555" s="5">
        <v>0</v>
      </c>
      <c r="F555" s="5">
        <v>0</v>
      </c>
      <c r="G555" s="5">
        <v>0</v>
      </c>
      <c r="H555" s="5">
        <v>0</v>
      </c>
      <c r="I555" s="5">
        <v>0</v>
      </c>
      <c r="J555" s="5">
        <v>0</v>
      </c>
    </row>
    <row r="556" spans="1:10" x14ac:dyDescent="0.45">
      <c r="A556" s="3" t="s">
        <v>12</v>
      </c>
      <c r="B556" s="3" t="s">
        <v>278</v>
      </c>
      <c r="C556" s="7" t="s">
        <v>279</v>
      </c>
      <c r="D556" s="7" t="s">
        <v>12</v>
      </c>
      <c r="E556" s="5">
        <v>222.42</v>
      </c>
      <c r="F556" s="5">
        <v>336.32</v>
      </c>
      <c r="G556" s="5">
        <v>239.82</v>
      </c>
      <c r="H556" s="5">
        <v>376.04</v>
      </c>
      <c r="I556" s="5">
        <v>421.5</v>
      </c>
      <c r="J556" s="5">
        <v>483.62</v>
      </c>
    </row>
    <row r="557" spans="1:10" x14ac:dyDescent="0.45">
      <c r="A557" s="3" t="s">
        <v>12</v>
      </c>
      <c r="B557" s="3" t="s">
        <v>280</v>
      </c>
      <c r="C557" s="7" t="s">
        <v>281</v>
      </c>
      <c r="D557" s="7" t="s">
        <v>12</v>
      </c>
      <c r="E557" s="5">
        <v>203.51</v>
      </c>
      <c r="F557" s="5">
        <v>270.89999999999998</v>
      </c>
      <c r="G557" s="5">
        <v>256.83</v>
      </c>
      <c r="H557" s="5">
        <v>340.54</v>
      </c>
      <c r="I557" s="5">
        <v>446.95</v>
      </c>
      <c r="J557" s="5">
        <v>497.41</v>
      </c>
    </row>
    <row r="558" spans="1:10" x14ac:dyDescent="0.45">
      <c r="A558" s="3" t="s">
        <v>12</v>
      </c>
      <c r="B558" s="3" t="s">
        <v>282</v>
      </c>
      <c r="C558" s="7" t="s">
        <v>283</v>
      </c>
      <c r="D558" s="7" t="s">
        <v>12</v>
      </c>
      <c r="E558" s="5">
        <v>788</v>
      </c>
      <c r="F558" s="5">
        <v>751</v>
      </c>
      <c r="G558" s="5">
        <v>633</v>
      </c>
      <c r="H558" s="5">
        <v>650</v>
      </c>
      <c r="I558" s="5">
        <v>830</v>
      </c>
      <c r="J558" s="5">
        <v>944</v>
      </c>
    </row>
    <row r="559" spans="1:10" x14ac:dyDescent="0.45">
      <c r="A559" s="3" t="s">
        <v>12</v>
      </c>
      <c r="B559" s="3" t="s">
        <v>284</v>
      </c>
      <c r="C559" s="7" t="s">
        <v>285</v>
      </c>
      <c r="D559" s="7" t="s">
        <v>12</v>
      </c>
      <c r="E559" s="5">
        <v>1600</v>
      </c>
      <c r="F559" s="5">
        <v>1500</v>
      </c>
      <c r="G559" s="5">
        <v>1500</v>
      </c>
      <c r="H559" s="5">
        <v>904</v>
      </c>
      <c r="I559" s="5">
        <v>1700</v>
      </c>
      <c r="J559" s="5">
        <v>2100</v>
      </c>
    </row>
    <row r="560" spans="1:10" x14ac:dyDescent="0.45">
      <c r="A560" s="3" t="s">
        <v>12</v>
      </c>
      <c r="B560" s="3" t="s">
        <v>286</v>
      </c>
      <c r="C560" s="7" t="s">
        <v>287</v>
      </c>
      <c r="D560" s="7" t="s">
        <v>12</v>
      </c>
      <c r="E560" s="5">
        <v>19269</v>
      </c>
      <c r="F560" s="5">
        <v>20716</v>
      </c>
      <c r="G560" s="5">
        <v>24512</v>
      </c>
      <c r="H560" s="5">
        <v>27195</v>
      </c>
      <c r="I560" s="5">
        <v>29510</v>
      </c>
      <c r="J560" s="5">
        <v>32488</v>
      </c>
    </row>
    <row r="561" spans="1:10" x14ac:dyDescent="0.45">
      <c r="A561" s="3" t="s">
        <v>12</v>
      </c>
      <c r="B561" s="3" t="s">
        <v>288</v>
      </c>
      <c r="C561" s="7" t="s">
        <v>289</v>
      </c>
      <c r="D561" s="7" t="s">
        <v>12</v>
      </c>
      <c r="E561" s="5">
        <f t="shared" ref="E561:J561" si="220">IF(OR(E531&lt;=0,E532&lt;=0),0,IF(E532/E531&gt;=0.999,#N/A,E532/E531))</f>
        <v>0.16507655177615205</v>
      </c>
      <c r="F561" s="5">
        <f t="shared" si="220"/>
        <v>0.13826615285083402</v>
      </c>
      <c r="G561" s="5">
        <f t="shared" si="220"/>
        <v>0.13113383343685794</v>
      </c>
      <c r="H561" s="5">
        <f t="shared" si="220"/>
        <v>0.18978625253328257</v>
      </c>
      <c r="I561" s="5">
        <f t="shared" si="220"/>
        <v>0.18231326597827197</v>
      </c>
      <c r="J561" s="5">
        <f t="shared" si="220"/>
        <v>0.17629644009803683</v>
      </c>
    </row>
    <row r="562" spans="1:10" x14ac:dyDescent="0.45">
      <c r="A562" s="3" t="s">
        <v>12</v>
      </c>
      <c r="B562" s="3" t="s">
        <v>290</v>
      </c>
      <c r="C562" s="7" t="s">
        <v>291</v>
      </c>
      <c r="D562" s="7" t="s">
        <v>12</v>
      </c>
      <c r="E562" s="5">
        <f t="shared" ref="E562:J562" si="221">IF(E546=1,E547,E548-E549)</f>
        <v>60675</v>
      </c>
      <c r="F562" s="5">
        <f t="shared" si="221"/>
        <v>76740</v>
      </c>
      <c r="G562" s="5">
        <f t="shared" si="221"/>
        <v>89035</v>
      </c>
      <c r="H562" s="5">
        <f t="shared" si="221"/>
        <v>87582</v>
      </c>
      <c r="I562" s="5">
        <f t="shared" si="221"/>
        <v>118548</v>
      </c>
      <c r="J562" s="5">
        <f t="shared" si="221"/>
        <v>136162</v>
      </c>
    </row>
    <row r="563" spans="1:10" x14ac:dyDescent="0.45">
      <c r="A563" s="3" t="s">
        <v>12</v>
      </c>
      <c r="B563" s="3" t="s">
        <v>292</v>
      </c>
      <c r="C563" s="7" t="s">
        <v>293</v>
      </c>
      <c r="D563" s="7" t="s">
        <v>12</v>
      </c>
      <c r="E563" s="5">
        <f t="shared" ref="E563:J563" si="222">IF(ISERROR(E562+E551-E550+((1-E561)*E528)),#N/A,E562+E551-E550+((1-E561)*E528))</f>
        <v>47397.28665434799</v>
      </c>
      <c r="F563" s="5">
        <f t="shared" si="222"/>
        <v>58125.83986385756</v>
      </c>
      <c r="G563" s="5">
        <f t="shared" si="222"/>
        <v>66927.569042954754</v>
      </c>
      <c r="H563" s="5">
        <f t="shared" si="222"/>
        <v>61091.376426196104</v>
      </c>
      <c r="I563" s="5">
        <f t="shared" si="222"/>
        <v>76510.159527586817</v>
      </c>
      <c r="J563" s="5">
        <f t="shared" si="222"/>
        <v>73608.481132762259</v>
      </c>
    </row>
    <row r="564" spans="1:10" x14ac:dyDescent="0.45">
      <c r="A564" s="3" t="s">
        <v>12</v>
      </c>
      <c r="B564" s="3" t="s">
        <v>294</v>
      </c>
      <c r="C564" s="7" t="s">
        <v>295</v>
      </c>
      <c r="D564" s="7" t="s">
        <v>12</v>
      </c>
      <c r="E564" s="5" t="e">
        <f t="shared" ref="E564:J564" si="223">IF(ISERROR(E563-E515+D515-E512+D512-E509+D509-E506+D506),#N/A,E563-E515+D515-E512+D512-E509+D509-E506+D506)</f>
        <v>#N/A</v>
      </c>
      <c r="F564" s="5">
        <f t="shared" si="223"/>
        <v>57957.83986385756</v>
      </c>
      <c r="G564" s="5">
        <f t="shared" si="223"/>
        <v>70805.569042954754</v>
      </c>
      <c r="H564" s="5">
        <f t="shared" si="223"/>
        <v>60050.376426196104</v>
      </c>
      <c r="I564" s="5">
        <f t="shared" si="223"/>
        <v>58099.159527586817</v>
      </c>
      <c r="J564" s="5">
        <f t="shared" si="223"/>
        <v>59276.481132762259</v>
      </c>
    </row>
    <row r="565" spans="1:10" ht="25.2" x14ac:dyDescent="0.45">
      <c r="A565" s="7" t="s">
        <v>296</v>
      </c>
      <c r="B565" s="7" t="s">
        <v>297</v>
      </c>
      <c r="C565" s="7" t="s">
        <v>298</v>
      </c>
      <c r="D565" s="7" t="s">
        <v>299</v>
      </c>
      <c r="E565" s="7" t="s">
        <v>299</v>
      </c>
      <c r="F565" s="7" t="s">
        <v>299</v>
      </c>
      <c r="G565" s="7" t="s">
        <v>299</v>
      </c>
      <c r="H565" s="7" t="s">
        <v>299</v>
      </c>
      <c r="I565" s="7" t="s">
        <v>299</v>
      </c>
      <c r="J565" s="7" t="s">
        <v>299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ECFCE-1ED8-434B-9B93-952E3F12517A}">
  <dimension ref="A1:E1194"/>
  <sheetViews>
    <sheetView workbookViewId="0">
      <selection activeCell="G12" sqref="G12"/>
    </sheetView>
  </sheetViews>
  <sheetFormatPr defaultRowHeight="14.4" x14ac:dyDescent="0.55000000000000004"/>
  <sheetData>
    <row r="1" spans="1:5" x14ac:dyDescent="0.55000000000000004">
      <c r="A1" s="22" t="s">
        <v>342</v>
      </c>
      <c r="B1" s="22" t="s">
        <v>343</v>
      </c>
      <c r="C1" s="22" t="s">
        <v>344</v>
      </c>
      <c r="D1" s="22" t="s">
        <v>345</v>
      </c>
      <c r="E1" s="22" t="s">
        <v>346</v>
      </c>
    </row>
    <row r="2" spans="1:5" x14ac:dyDescent="0.55000000000000004">
      <c r="A2" s="22" t="s">
        <v>347</v>
      </c>
      <c r="B2">
        <v>2.8899999999999999E-2</v>
      </c>
      <c r="C2">
        <v>-2.5499999999999998E-2</v>
      </c>
      <c r="D2">
        <v>-2.3900000000000001E-2</v>
      </c>
      <c r="E2">
        <v>2.2000000000000001E-3</v>
      </c>
    </row>
    <row r="3" spans="1:5" x14ac:dyDescent="0.55000000000000004">
      <c r="A3" s="22" t="s">
        <v>348</v>
      </c>
      <c r="B3">
        <v>2.64E-2</v>
      </c>
      <c r="C3">
        <v>-1.14E-2</v>
      </c>
      <c r="D3">
        <v>3.8100000000000002E-2</v>
      </c>
      <c r="E3">
        <v>2.5000000000000001E-3</v>
      </c>
    </row>
    <row r="4" spans="1:5" x14ac:dyDescent="0.55000000000000004">
      <c r="A4" s="22" t="s">
        <v>349</v>
      </c>
      <c r="B4">
        <v>3.8E-3</v>
      </c>
      <c r="C4">
        <v>-1.3599999999999999E-2</v>
      </c>
      <c r="D4">
        <v>5.0000000000000001E-4</v>
      </c>
      <c r="E4">
        <v>2.3E-3</v>
      </c>
    </row>
    <row r="5" spans="1:5" x14ac:dyDescent="0.55000000000000004">
      <c r="A5" s="22" t="s">
        <v>350</v>
      </c>
      <c r="B5">
        <v>-3.27E-2</v>
      </c>
      <c r="C5">
        <v>-1.4E-3</v>
      </c>
      <c r="D5">
        <v>8.199999999999999E-3</v>
      </c>
      <c r="E5">
        <v>3.2000000000000002E-3</v>
      </c>
    </row>
    <row r="6" spans="1:5" x14ac:dyDescent="0.55000000000000004">
      <c r="A6" s="22" t="s">
        <v>351</v>
      </c>
      <c r="B6">
        <v>2.5399999999999999E-2</v>
      </c>
      <c r="C6">
        <v>-1.1000000000000001E-3</v>
      </c>
      <c r="D6">
        <v>-6.1000000000000004E-3</v>
      </c>
      <c r="E6">
        <v>3.0999999999999999E-3</v>
      </c>
    </row>
    <row r="7" spans="1:5" x14ac:dyDescent="0.55000000000000004">
      <c r="A7" s="22" t="s">
        <v>352</v>
      </c>
      <c r="B7">
        <v>2.6200000000000001E-2</v>
      </c>
      <c r="C7">
        <v>-7.000000000000001E-4</v>
      </c>
      <c r="D7">
        <v>5.9999999999999995E-4</v>
      </c>
      <c r="E7">
        <v>2.8E-3</v>
      </c>
    </row>
    <row r="8" spans="1:5" x14ac:dyDescent="0.55000000000000004">
      <c r="A8" s="22" t="s">
        <v>353</v>
      </c>
      <c r="B8">
        <v>-5.0000000000000001E-4</v>
      </c>
      <c r="C8">
        <v>-3.2000000000000002E-3</v>
      </c>
      <c r="D8">
        <v>4.58E-2</v>
      </c>
      <c r="E8">
        <v>2.5000000000000001E-3</v>
      </c>
    </row>
    <row r="9" spans="1:5" x14ac:dyDescent="0.55000000000000004">
      <c r="A9" s="22" t="s">
        <v>354</v>
      </c>
      <c r="B9">
        <v>4.1700000000000001E-2</v>
      </c>
      <c r="C9">
        <v>7.000000000000001E-4</v>
      </c>
      <c r="D9">
        <v>2.7199999999999998E-2</v>
      </c>
      <c r="E9">
        <v>2.5999999999999999E-3</v>
      </c>
    </row>
    <row r="10" spans="1:5" x14ac:dyDescent="0.55000000000000004">
      <c r="A10" s="22" t="s">
        <v>355</v>
      </c>
      <c r="B10">
        <v>1.4E-3</v>
      </c>
      <c r="C10">
        <v>-1.77E-2</v>
      </c>
      <c r="D10">
        <v>-2.3800000000000002E-2</v>
      </c>
      <c r="E10">
        <v>3.0000000000000001E-3</v>
      </c>
    </row>
    <row r="11" spans="1:5" x14ac:dyDescent="0.55000000000000004">
      <c r="A11" s="22" t="s">
        <v>356</v>
      </c>
      <c r="B11">
        <v>4.6999999999999993E-3</v>
      </c>
      <c r="C11">
        <v>3.8999999999999998E-3</v>
      </c>
      <c r="D11">
        <v>6.5000000000000006E-3</v>
      </c>
      <c r="E11">
        <v>2.5000000000000001E-3</v>
      </c>
    </row>
    <row r="12" spans="1:5" x14ac:dyDescent="0.55000000000000004">
      <c r="A12" s="22" t="s">
        <v>357</v>
      </c>
      <c r="B12">
        <v>5.45E-2</v>
      </c>
      <c r="C12">
        <v>1.55E-2</v>
      </c>
      <c r="D12">
        <v>4.8000000000000001E-2</v>
      </c>
      <c r="E12">
        <v>3.0000000000000001E-3</v>
      </c>
    </row>
    <row r="13" spans="1:5" x14ac:dyDescent="0.55000000000000004">
      <c r="A13" s="22" t="s">
        <v>358</v>
      </c>
      <c r="B13">
        <v>-2.3800000000000002E-2</v>
      </c>
      <c r="C13">
        <v>5.1000000000000004E-3</v>
      </c>
      <c r="D13">
        <v>-1.72E-2</v>
      </c>
      <c r="E13">
        <v>2.5999999999999999E-3</v>
      </c>
    </row>
    <row r="14" spans="1:5" x14ac:dyDescent="0.55000000000000004">
      <c r="A14" s="22" t="s">
        <v>359</v>
      </c>
      <c r="B14">
        <v>7.2599999999999998E-2</v>
      </c>
      <c r="C14">
        <v>-3.27E-2</v>
      </c>
      <c r="D14">
        <v>-1.1299999999999999E-2</v>
      </c>
      <c r="E14">
        <v>3.0000000000000001E-3</v>
      </c>
    </row>
    <row r="15" spans="1:5" x14ac:dyDescent="0.55000000000000004">
      <c r="A15" s="22" t="s">
        <v>360</v>
      </c>
      <c r="B15">
        <v>1.9900000000000001E-2</v>
      </c>
      <c r="C15">
        <v>-7.7000000000000002E-3</v>
      </c>
      <c r="D15">
        <v>-3.85E-2</v>
      </c>
      <c r="E15">
        <v>2.8E-3</v>
      </c>
    </row>
    <row r="16" spans="1:5" x14ac:dyDescent="0.55000000000000004">
      <c r="A16" s="22" t="s">
        <v>361</v>
      </c>
      <c r="B16">
        <v>4.7699999999999992E-2</v>
      </c>
      <c r="C16">
        <v>-3.5999999999999997E-2</v>
      </c>
      <c r="D16">
        <v>-5.6999999999999993E-3</v>
      </c>
      <c r="E16">
        <v>2.0999999999999999E-3</v>
      </c>
    </row>
    <row r="17" spans="1:5" x14ac:dyDescent="0.55000000000000004">
      <c r="A17" s="22" t="s">
        <v>362</v>
      </c>
      <c r="B17">
        <v>-4.2900000000000001E-2</v>
      </c>
      <c r="C17">
        <v>2.0299999999999999E-2</v>
      </c>
      <c r="D17">
        <v>-4.4699999999999997E-2</v>
      </c>
      <c r="E17">
        <v>2.5000000000000001E-3</v>
      </c>
    </row>
    <row r="18" spans="1:5" x14ac:dyDescent="0.55000000000000004">
      <c r="A18" s="22" t="s">
        <v>363</v>
      </c>
      <c r="B18">
        <v>6.5199999999999994E-2</v>
      </c>
      <c r="C18">
        <v>2.7799999999999998E-2</v>
      </c>
      <c r="D18">
        <v>-8.0000000000000004E-4</v>
      </c>
      <c r="E18">
        <v>2.0999999999999999E-3</v>
      </c>
    </row>
    <row r="19" spans="1:5" x14ac:dyDescent="0.55000000000000004">
      <c r="A19" s="22" t="s">
        <v>364</v>
      </c>
      <c r="B19">
        <v>2.0899999999999998E-2</v>
      </c>
      <c r="C19">
        <v>9.7999999999999997E-3</v>
      </c>
      <c r="D19">
        <v>-1.12E-2</v>
      </c>
      <c r="E19">
        <v>2.2000000000000001E-3</v>
      </c>
    </row>
    <row r="20" spans="1:5" x14ac:dyDescent="0.55000000000000004">
      <c r="A20" s="22" t="s">
        <v>365</v>
      </c>
      <c r="B20">
        <v>-5.6999999999999993E-3</v>
      </c>
      <c r="C20">
        <v>4.2000000000000003E-2</v>
      </c>
      <c r="D20">
        <v>-7.1000000000000004E-3</v>
      </c>
      <c r="E20">
        <v>2.5000000000000001E-3</v>
      </c>
    </row>
    <row r="21" spans="1:5" x14ac:dyDescent="0.55000000000000004">
      <c r="A21" s="22" t="s">
        <v>366</v>
      </c>
      <c r="B21">
        <v>-1.6899999999999998E-2</v>
      </c>
      <c r="C21">
        <v>-2.06E-2</v>
      </c>
      <c r="D21">
        <v>-6.4000000000000003E-3</v>
      </c>
      <c r="E21">
        <v>3.3E-3</v>
      </c>
    </row>
    <row r="22" spans="1:5" x14ac:dyDescent="0.55000000000000004">
      <c r="A22" s="22" t="s">
        <v>367</v>
      </c>
      <c r="B22">
        <v>8.7899999999999992E-2</v>
      </c>
      <c r="C22">
        <v>-3.8E-3</v>
      </c>
      <c r="D22">
        <v>-1.11E-2</v>
      </c>
      <c r="E22">
        <v>2.8999999999999998E-3</v>
      </c>
    </row>
    <row r="23" spans="1:5" x14ac:dyDescent="0.55000000000000004">
      <c r="A23" s="22" t="s">
        <v>368</v>
      </c>
      <c r="B23">
        <v>4.2500000000000003E-2</v>
      </c>
      <c r="C23">
        <v>4.1399999999999999E-2</v>
      </c>
      <c r="D23">
        <v>3.2500000000000001E-2</v>
      </c>
      <c r="E23">
        <v>2.2000000000000001E-3</v>
      </c>
    </row>
    <row r="24" spans="1:5" x14ac:dyDescent="0.55000000000000004">
      <c r="A24" s="22" t="s">
        <v>369</v>
      </c>
      <c r="B24">
        <v>1.52E-2</v>
      </c>
      <c r="C24">
        <v>2.7E-2</v>
      </c>
      <c r="D24">
        <v>-0.03</v>
      </c>
      <c r="E24">
        <v>3.2000000000000002E-3</v>
      </c>
    </row>
    <row r="25" spans="1:5" x14ac:dyDescent="0.55000000000000004">
      <c r="A25" s="22" t="s">
        <v>370</v>
      </c>
      <c r="B25">
        <v>-4.9000000000000002E-2</v>
      </c>
      <c r="C25">
        <v>-3.7599999999999988E-2</v>
      </c>
      <c r="D25">
        <v>2.8E-3</v>
      </c>
      <c r="E25">
        <v>3.0999999999999999E-3</v>
      </c>
    </row>
    <row r="26" spans="1:5" x14ac:dyDescent="0.55000000000000004">
      <c r="A26" s="22" t="s">
        <v>371</v>
      </c>
      <c r="B26">
        <v>6.3E-3</v>
      </c>
      <c r="C26">
        <v>-1.3599999999999999E-2</v>
      </c>
      <c r="D26">
        <v>-5.4000000000000003E-3</v>
      </c>
      <c r="E26">
        <v>3.2000000000000002E-3</v>
      </c>
    </row>
    <row r="27" spans="1:5" x14ac:dyDescent="0.55000000000000004">
      <c r="A27" s="22" t="s">
        <v>372</v>
      </c>
      <c r="B27">
        <v>6.6900000000000001E-2</v>
      </c>
      <c r="C27">
        <v>-2.0400000000000001E-2</v>
      </c>
      <c r="D27">
        <v>-2.1299999999999999E-2</v>
      </c>
      <c r="E27">
        <v>3.2000000000000002E-3</v>
      </c>
    </row>
    <row r="28" spans="1:5" x14ac:dyDescent="0.55000000000000004">
      <c r="A28" s="22" t="s">
        <v>373</v>
      </c>
      <c r="B28">
        <v>2.87E-2</v>
      </c>
      <c r="C28">
        <v>2.4E-2</v>
      </c>
      <c r="D28">
        <v>8.3999999999999995E-3</v>
      </c>
      <c r="E28">
        <v>2.7000000000000001E-3</v>
      </c>
    </row>
    <row r="29" spans="1:5" x14ac:dyDescent="0.55000000000000004">
      <c r="A29" s="22" t="s">
        <v>374</v>
      </c>
      <c r="B29">
        <v>1.3100000000000001E-2</v>
      </c>
      <c r="C29">
        <v>2.24E-2</v>
      </c>
      <c r="D29">
        <v>-2.1399999999999999E-2</v>
      </c>
      <c r="E29">
        <v>4.0999999999999986E-3</v>
      </c>
    </row>
    <row r="30" spans="1:5" x14ac:dyDescent="0.55000000000000004">
      <c r="A30" s="22" t="s">
        <v>375</v>
      </c>
      <c r="B30">
        <v>0.1182</v>
      </c>
      <c r="C30">
        <v>-1.8200000000000001E-2</v>
      </c>
      <c r="D30">
        <v>2.6499999999999999E-2</v>
      </c>
      <c r="E30">
        <v>3.8E-3</v>
      </c>
    </row>
    <row r="31" spans="1:5" x14ac:dyDescent="0.55000000000000004">
      <c r="A31" s="22" t="s">
        <v>376</v>
      </c>
      <c r="B31">
        <v>4.0000000000000001E-3</v>
      </c>
      <c r="C31">
        <v>-9.300000000000001E-3</v>
      </c>
      <c r="D31">
        <v>-5.1999999999999998E-3</v>
      </c>
      <c r="E31">
        <v>5.9999999999999995E-4</v>
      </c>
    </row>
    <row r="32" spans="1:5" x14ac:dyDescent="0.55000000000000004">
      <c r="A32" s="22" t="s">
        <v>377</v>
      </c>
      <c r="B32">
        <v>4.6600000000000003E-2</v>
      </c>
      <c r="C32">
        <v>-3.3500000000000002E-2</v>
      </c>
      <c r="D32">
        <v>-1.2200000000000001E-2</v>
      </c>
      <c r="E32">
        <v>3.3999999999999998E-3</v>
      </c>
    </row>
    <row r="33" spans="1:5" x14ac:dyDescent="0.55000000000000004">
      <c r="A33" s="22" t="s">
        <v>378</v>
      </c>
      <c r="B33">
        <v>-3.3999999999999998E-3</v>
      </c>
      <c r="C33">
        <v>-3.3E-3</v>
      </c>
      <c r="D33">
        <v>1.66E-2</v>
      </c>
      <c r="E33">
        <v>3.5999999999999999E-3</v>
      </c>
    </row>
    <row r="34" spans="1:5" x14ac:dyDescent="0.55000000000000004">
      <c r="A34" s="22" t="s">
        <v>379</v>
      </c>
      <c r="B34">
        <v>-8.5000000000000006E-3</v>
      </c>
      <c r="C34">
        <v>-4.9099999999999998E-2</v>
      </c>
      <c r="D34">
        <v>1.5699999999999999E-2</v>
      </c>
      <c r="E34">
        <v>3.3999999999999998E-3</v>
      </c>
    </row>
    <row r="35" spans="1:5" x14ac:dyDescent="0.55000000000000004">
      <c r="A35" s="22" t="s">
        <v>380</v>
      </c>
      <c r="B35">
        <v>1.47E-2</v>
      </c>
      <c r="C35">
        <v>-1.12E-2</v>
      </c>
      <c r="D35">
        <v>9.300000000000001E-3</v>
      </c>
      <c r="E35">
        <v>3.5999999999999999E-3</v>
      </c>
    </row>
    <row r="36" spans="1:5" x14ac:dyDescent="0.55000000000000004">
      <c r="A36" s="22" t="s">
        <v>381</v>
      </c>
      <c r="B36">
        <v>-6.3799999999999996E-2</v>
      </c>
      <c r="C36">
        <v>-5.4399999999999997E-2</v>
      </c>
      <c r="D36">
        <v>-1.52E-2</v>
      </c>
      <c r="E36">
        <v>4.4000000000000003E-3</v>
      </c>
    </row>
    <row r="37" spans="1:5" x14ac:dyDescent="0.55000000000000004">
      <c r="A37" s="22" t="s">
        <v>382</v>
      </c>
      <c r="B37">
        <v>9.6999999999999989E-2</v>
      </c>
      <c r="C37">
        <v>-2.1399999999999999E-2</v>
      </c>
      <c r="D37">
        <v>-2.7400000000000001E-2</v>
      </c>
      <c r="E37">
        <v>5.1999999999999998E-3</v>
      </c>
    </row>
    <row r="38" spans="1:5" x14ac:dyDescent="0.55000000000000004">
      <c r="A38" s="22" t="s">
        <v>383</v>
      </c>
      <c r="B38">
        <v>4.4800000000000013E-2</v>
      </c>
      <c r="C38">
        <v>-3.8699999999999998E-2</v>
      </c>
      <c r="D38">
        <v>2.6700000000000002E-2</v>
      </c>
      <c r="E38">
        <v>3.3E-3</v>
      </c>
    </row>
    <row r="39" spans="1:5" x14ac:dyDescent="0.55000000000000004">
      <c r="A39" s="22" t="s">
        <v>384</v>
      </c>
      <c r="B39">
        <v>8.14E-2</v>
      </c>
      <c r="C39">
        <v>-9.7500000000000003E-2</v>
      </c>
      <c r="D39">
        <v>3.2000000000000002E-3</v>
      </c>
      <c r="E39">
        <v>4.0000000000000001E-3</v>
      </c>
    </row>
    <row r="40" spans="1:5" x14ac:dyDescent="0.55000000000000004">
      <c r="A40" s="22" t="s">
        <v>385</v>
      </c>
      <c r="B40">
        <v>-5.45E-2</v>
      </c>
      <c r="C40">
        <v>1.34E-2</v>
      </c>
      <c r="D40">
        <v>-7.9000000000000008E-3</v>
      </c>
      <c r="E40">
        <v>3.5000000000000001E-3</v>
      </c>
    </row>
    <row r="41" spans="1:5" x14ac:dyDescent="0.55000000000000004">
      <c r="A41" s="22" t="s">
        <v>386</v>
      </c>
      <c r="B41">
        <v>-0.20069999999999999</v>
      </c>
      <c r="C41">
        <v>-4.9500000000000002E-2</v>
      </c>
      <c r="D41">
        <v>7.5399999999999995E-2</v>
      </c>
      <c r="E41">
        <v>4.5999999999999999E-3</v>
      </c>
    </row>
    <row r="42" spans="1:5" x14ac:dyDescent="0.55000000000000004">
      <c r="A42" s="22" t="s">
        <v>387</v>
      </c>
      <c r="B42">
        <v>-0.12870000000000001</v>
      </c>
      <c r="C42">
        <v>-8.8000000000000005E-3</v>
      </c>
      <c r="D42">
        <v>5.0500000000000003E-2</v>
      </c>
      <c r="E42">
        <v>3.7000000000000002E-3</v>
      </c>
    </row>
    <row r="43" spans="1:5" x14ac:dyDescent="0.55000000000000004">
      <c r="A43" s="22" t="s">
        <v>388</v>
      </c>
      <c r="B43">
        <v>1.2800000000000001E-2</v>
      </c>
      <c r="C43">
        <v>-4.0999999999999988E-2</v>
      </c>
      <c r="D43">
        <v>-1.4E-3</v>
      </c>
      <c r="E43">
        <v>3.7000000000000002E-3</v>
      </c>
    </row>
    <row r="44" spans="1:5" x14ac:dyDescent="0.55000000000000004">
      <c r="A44" s="22" t="s">
        <v>389</v>
      </c>
      <c r="B44">
        <v>5.6099999999999997E-2</v>
      </c>
      <c r="C44">
        <v>3.49E-2</v>
      </c>
      <c r="D44">
        <v>-1.03E-2</v>
      </c>
      <c r="E44">
        <v>1.4E-3</v>
      </c>
    </row>
    <row r="45" spans="1:5" x14ac:dyDescent="0.55000000000000004">
      <c r="A45" s="22" t="s">
        <v>390</v>
      </c>
      <c r="B45">
        <v>2.5000000000000001E-2</v>
      </c>
      <c r="C45">
        <v>2.8E-3</v>
      </c>
      <c r="D45">
        <v>2.8E-3</v>
      </c>
      <c r="E45">
        <v>3.0000000000000001E-3</v>
      </c>
    </row>
    <row r="46" spans="1:5" x14ac:dyDescent="0.55000000000000004">
      <c r="A46" s="22" t="s">
        <v>391</v>
      </c>
      <c r="B46">
        <v>7.0900000000000005E-2</v>
      </c>
      <c r="C46">
        <v>3.39E-2</v>
      </c>
      <c r="D46">
        <v>3.0000000000000001E-3</v>
      </c>
      <c r="E46">
        <v>3.5000000000000001E-3</v>
      </c>
    </row>
    <row r="47" spans="1:5" x14ac:dyDescent="0.55000000000000004">
      <c r="A47" s="22" t="s">
        <v>392</v>
      </c>
      <c r="B47">
        <v>-2.0500000000000001E-2</v>
      </c>
      <c r="C47">
        <v>-3.5000000000000001E-3</v>
      </c>
      <c r="D47">
        <v>-3.7000000000000002E-3</v>
      </c>
      <c r="E47">
        <v>2.0999999999999999E-3</v>
      </c>
    </row>
    <row r="48" spans="1:5" x14ac:dyDescent="0.55000000000000004">
      <c r="A48" s="22" t="s">
        <v>393</v>
      </c>
      <c r="B48">
        <v>-1.66E-2</v>
      </c>
      <c r="C48">
        <v>-2.1000000000000001E-2</v>
      </c>
      <c r="D48">
        <v>-7.4000000000000003E-3</v>
      </c>
      <c r="E48">
        <v>2.5999999999999999E-3</v>
      </c>
    </row>
    <row r="49" spans="1:5" x14ac:dyDescent="0.55000000000000004">
      <c r="A49" s="22" t="s">
        <v>394</v>
      </c>
      <c r="B49">
        <v>-0.1608</v>
      </c>
      <c r="C49">
        <v>-3.5900000000000001E-2</v>
      </c>
      <c r="D49">
        <v>2.4E-2</v>
      </c>
      <c r="E49">
        <v>2.7000000000000001E-3</v>
      </c>
    </row>
    <row r="50" spans="1:5" x14ac:dyDescent="0.55000000000000004">
      <c r="A50" s="22" t="s">
        <v>395</v>
      </c>
      <c r="B50">
        <v>4.1200000000000001E-2</v>
      </c>
      <c r="C50">
        <v>-2.7000000000000001E-3</v>
      </c>
      <c r="D50">
        <v>-1.7000000000000001E-2</v>
      </c>
      <c r="E50">
        <v>2E-3</v>
      </c>
    </row>
    <row r="51" spans="1:5" x14ac:dyDescent="0.55000000000000004">
      <c r="A51" s="22" t="s">
        <v>396</v>
      </c>
      <c r="B51">
        <v>3.0000000000000001E-3</v>
      </c>
      <c r="C51">
        <v>-2.1600000000000001E-2</v>
      </c>
      <c r="D51">
        <v>-5.8999999999999999E-3</v>
      </c>
      <c r="E51">
        <v>8.9999999999999998E-4</v>
      </c>
    </row>
    <row r="52" spans="1:5" x14ac:dyDescent="0.55000000000000004">
      <c r="A52" s="22" t="s">
        <v>397</v>
      </c>
      <c r="B52">
        <v>-0.12809999999999999</v>
      </c>
      <c r="C52">
        <v>-2.41E-2</v>
      </c>
      <c r="D52">
        <v>-5.0900000000000001E-2</v>
      </c>
      <c r="E52">
        <v>2.2000000000000001E-3</v>
      </c>
    </row>
    <row r="53" spans="1:5" x14ac:dyDescent="0.55000000000000004">
      <c r="A53" s="22" t="s">
        <v>398</v>
      </c>
      <c r="B53">
        <v>-8.7799999999999989E-2</v>
      </c>
      <c r="C53">
        <v>-2E-3</v>
      </c>
      <c r="D53">
        <v>-1.09E-2</v>
      </c>
      <c r="E53">
        <v>8.9999999999999998E-4</v>
      </c>
    </row>
    <row r="54" spans="1:5" x14ac:dyDescent="0.55000000000000004">
      <c r="A54" s="22" t="s">
        <v>399</v>
      </c>
      <c r="B54">
        <v>-3.04E-2</v>
      </c>
      <c r="C54">
        <v>2.46E-2</v>
      </c>
      <c r="D54">
        <v>-3.8100000000000002E-2</v>
      </c>
      <c r="E54">
        <v>1.2999999999999999E-3</v>
      </c>
    </row>
    <row r="55" spans="1:5" x14ac:dyDescent="0.55000000000000004">
      <c r="A55" s="22" t="s">
        <v>400</v>
      </c>
      <c r="B55">
        <v>-7.8600000000000003E-2</v>
      </c>
      <c r="C55">
        <v>-4.6699999999999998E-2</v>
      </c>
      <c r="D55">
        <v>-5.6900000000000013E-2</v>
      </c>
      <c r="E55">
        <v>1.4E-3</v>
      </c>
    </row>
    <row r="56" spans="1:5" x14ac:dyDescent="0.55000000000000004">
      <c r="A56" s="22" t="s">
        <v>401</v>
      </c>
      <c r="B56">
        <v>6.25E-2</v>
      </c>
      <c r="C56">
        <v>3.4700000000000002E-2</v>
      </c>
      <c r="D56">
        <v>8.2400000000000001E-2</v>
      </c>
      <c r="E56">
        <v>1.5E-3</v>
      </c>
    </row>
    <row r="57" spans="1:5" x14ac:dyDescent="0.55000000000000004">
      <c r="A57" s="22" t="s">
        <v>402</v>
      </c>
      <c r="B57">
        <v>0.10879999999999999</v>
      </c>
      <c r="C57">
        <v>3.4500000000000003E-2</v>
      </c>
      <c r="D57">
        <v>1.6299999999999999E-2</v>
      </c>
      <c r="E57">
        <v>4.0000000000000002E-4</v>
      </c>
    </row>
    <row r="58" spans="1:5" x14ac:dyDescent="0.55000000000000004">
      <c r="A58" s="22" t="s">
        <v>403</v>
      </c>
      <c r="B58">
        <v>-6.3500000000000001E-2</v>
      </c>
      <c r="C58">
        <v>2.8299999999999999E-2</v>
      </c>
      <c r="D58">
        <v>-3.2000000000000001E-2</v>
      </c>
      <c r="E58">
        <v>1.2999999999999999E-3</v>
      </c>
    </row>
    <row r="59" spans="1:5" x14ac:dyDescent="0.55000000000000004">
      <c r="A59" s="22" t="s">
        <v>404</v>
      </c>
      <c r="B59">
        <v>-0.1</v>
      </c>
      <c r="C59">
        <v>-4.2199999999999988E-2</v>
      </c>
      <c r="D59">
        <v>-4.3299999999999998E-2</v>
      </c>
      <c r="E59">
        <v>8.0000000000000004E-4</v>
      </c>
    </row>
    <row r="60" spans="1:5" x14ac:dyDescent="0.55000000000000004">
      <c r="A60" s="22" t="s">
        <v>405</v>
      </c>
      <c r="B60">
        <v>-0.13289999999999999</v>
      </c>
      <c r="C60">
        <v>5.2200000000000003E-2</v>
      </c>
      <c r="D60">
        <v>-6.3099999999999989E-2</v>
      </c>
      <c r="E60">
        <v>8.9999999999999998E-4</v>
      </c>
    </row>
    <row r="61" spans="1:5" x14ac:dyDescent="0.55000000000000004">
      <c r="A61" s="22" t="s">
        <v>406</v>
      </c>
      <c r="B61">
        <v>0.13930000000000001</v>
      </c>
      <c r="C61">
        <v>-5.0099999999999999E-2</v>
      </c>
      <c r="D61">
        <v>0.11700000000000001</v>
      </c>
      <c r="E61">
        <v>8.0000000000000004E-4</v>
      </c>
    </row>
    <row r="62" spans="1:5" x14ac:dyDescent="0.55000000000000004">
      <c r="A62" s="22" t="s">
        <v>407</v>
      </c>
      <c r="B62">
        <v>-6.6299999999999998E-2</v>
      </c>
      <c r="C62">
        <v>1.49E-2</v>
      </c>
      <c r="D62">
        <v>-2.1999999999999999E-2</v>
      </c>
      <c r="E62">
        <v>5.9999999999999995E-4</v>
      </c>
    </row>
    <row r="63" spans="1:5" x14ac:dyDescent="0.55000000000000004">
      <c r="A63" s="22" t="s">
        <v>408</v>
      </c>
      <c r="B63">
        <v>4.0000000000000001E-3</v>
      </c>
      <c r="C63">
        <v>-2.0799999999999999E-2</v>
      </c>
      <c r="D63">
        <v>-1.7000000000000001E-2</v>
      </c>
      <c r="E63">
        <v>2.9999999999999997E-4</v>
      </c>
    </row>
    <row r="64" spans="1:5" x14ac:dyDescent="0.55000000000000004">
      <c r="A64" s="22" t="s">
        <v>409</v>
      </c>
      <c r="B64">
        <v>-0.28739999999999999</v>
      </c>
      <c r="C64">
        <v>-1.0200000000000001E-2</v>
      </c>
      <c r="D64">
        <v>-7.2400000000000006E-2</v>
      </c>
      <c r="E64">
        <v>2.9999999999999997E-4</v>
      </c>
    </row>
    <row r="65" spans="1:5" x14ac:dyDescent="0.55000000000000004">
      <c r="A65" s="22" t="s">
        <v>410</v>
      </c>
      <c r="B65">
        <v>7.9899999999999999E-2</v>
      </c>
      <c r="C65">
        <v>-2.8E-3</v>
      </c>
      <c r="D65">
        <v>3.1199999999999999E-2</v>
      </c>
      <c r="E65">
        <v>1E-3</v>
      </c>
    </row>
    <row r="66" spans="1:5" x14ac:dyDescent="0.55000000000000004">
      <c r="A66" s="22" t="s">
        <v>411</v>
      </c>
      <c r="B66">
        <v>-9.1400000000000009E-2</v>
      </c>
      <c r="C66">
        <v>4.3999999999999997E-2</v>
      </c>
      <c r="D66">
        <v>-5.1900000000000002E-2</v>
      </c>
      <c r="E66">
        <v>1.6999999999999999E-3</v>
      </c>
    </row>
    <row r="67" spans="1:5" x14ac:dyDescent="0.55000000000000004">
      <c r="A67" s="22" t="s">
        <v>412</v>
      </c>
      <c r="B67">
        <v>-0.13519999999999999</v>
      </c>
      <c r="C67">
        <v>-8.6999999999999994E-3</v>
      </c>
      <c r="D67">
        <v>-9.1899999999999996E-2</v>
      </c>
      <c r="E67">
        <v>1.1999999999999999E-3</v>
      </c>
    </row>
    <row r="68" spans="1:5" x14ac:dyDescent="0.55000000000000004">
      <c r="A68" s="22" t="s">
        <v>413</v>
      </c>
      <c r="B68">
        <v>-1.5699999999999999E-2</v>
      </c>
      <c r="C68">
        <v>4.41E-2</v>
      </c>
      <c r="D68">
        <v>9.74E-2</v>
      </c>
      <c r="E68">
        <v>2.3E-3</v>
      </c>
    </row>
    <row r="69" spans="1:5" x14ac:dyDescent="0.55000000000000004">
      <c r="A69" s="22" t="s">
        <v>414</v>
      </c>
      <c r="B69">
        <v>5.45E-2</v>
      </c>
      <c r="C69">
        <v>-2.5100000000000001E-2</v>
      </c>
      <c r="D69">
        <v>-1.47E-2</v>
      </c>
      <c r="E69">
        <v>2.3E-3</v>
      </c>
    </row>
    <row r="70" spans="1:5" x14ac:dyDescent="0.55000000000000004">
      <c r="A70" s="22" t="s">
        <v>415</v>
      </c>
      <c r="B70">
        <v>-0.113</v>
      </c>
      <c r="C70">
        <v>2.1299999999999999E-2</v>
      </c>
      <c r="D70">
        <v>-2.1999999999999999E-2</v>
      </c>
      <c r="E70">
        <v>1.6000000000000001E-3</v>
      </c>
    </row>
    <row r="71" spans="1:5" x14ac:dyDescent="0.55000000000000004">
      <c r="A71" s="22" t="s">
        <v>416</v>
      </c>
      <c r="B71">
        <v>-0.1794</v>
      </c>
      <c r="C71">
        <v>9.300000000000001E-3</v>
      </c>
      <c r="D71">
        <v>2.07E-2</v>
      </c>
      <c r="E71">
        <v>1.1000000000000001E-3</v>
      </c>
    </row>
    <row r="72" spans="1:5" x14ac:dyDescent="0.55000000000000004">
      <c r="A72" s="22" t="s">
        <v>417</v>
      </c>
      <c r="B72">
        <v>-0.2051</v>
      </c>
      <c r="C72">
        <v>4.2099999999999999E-2</v>
      </c>
      <c r="D72">
        <v>-4.0800000000000003E-2</v>
      </c>
      <c r="E72">
        <v>5.9999999999999995E-4</v>
      </c>
    </row>
    <row r="73" spans="1:5" x14ac:dyDescent="0.55000000000000004">
      <c r="A73" s="22" t="s">
        <v>418</v>
      </c>
      <c r="B73">
        <v>-7.7000000000000002E-3</v>
      </c>
      <c r="C73">
        <v>4.0000000000000001E-3</v>
      </c>
      <c r="D73">
        <v>5.8500000000000003E-2</v>
      </c>
      <c r="E73">
        <v>2.0000000000000001E-4</v>
      </c>
    </row>
    <row r="74" spans="1:5" x14ac:dyDescent="0.55000000000000004">
      <c r="A74" s="22" t="s">
        <v>419</v>
      </c>
      <c r="B74">
        <v>0.33610000000000001</v>
      </c>
      <c r="C74">
        <v>-4.2900000000000001E-2</v>
      </c>
      <c r="D74">
        <v>0.35520000000000002</v>
      </c>
      <c r="E74">
        <v>2.0000000000000001E-4</v>
      </c>
    </row>
    <row r="75" spans="1:5" x14ac:dyDescent="0.55000000000000004">
      <c r="A75" s="22" t="s">
        <v>420</v>
      </c>
      <c r="B75">
        <v>0.37119999999999997</v>
      </c>
      <c r="C75">
        <v>0.1346</v>
      </c>
      <c r="D75">
        <v>0.34200000000000003</v>
      </c>
      <c r="E75">
        <v>2.9999999999999997E-4</v>
      </c>
    </row>
    <row r="76" spans="1:5" x14ac:dyDescent="0.55000000000000004">
      <c r="A76" s="22" t="s">
        <v>421</v>
      </c>
      <c r="B76">
        <v>-2.9399999999999999E-2</v>
      </c>
      <c r="C76">
        <v>-2.1499999999999998E-2</v>
      </c>
      <c r="D76">
        <v>-7.3700000000000002E-2</v>
      </c>
      <c r="E76">
        <v>2.9999999999999997E-4</v>
      </c>
    </row>
    <row r="77" spans="1:5" x14ac:dyDescent="0.55000000000000004">
      <c r="A77" s="22" t="s">
        <v>422</v>
      </c>
      <c r="B77">
        <v>-0.13150000000000001</v>
      </c>
      <c r="C77">
        <v>-2.5899999999999999E-2</v>
      </c>
      <c r="D77">
        <v>-0.1047</v>
      </c>
      <c r="E77">
        <v>2.0000000000000001E-4</v>
      </c>
    </row>
    <row r="78" spans="1:5" x14ac:dyDescent="0.55000000000000004">
      <c r="A78" s="22" t="s">
        <v>423</v>
      </c>
      <c r="B78">
        <v>-5.8799999999999998E-2</v>
      </c>
      <c r="C78">
        <v>1.83E-2</v>
      </c>
      <c r="D78">
        <v>-0.13189999999999999</v>
      </c>
      <c r="E78">
        <v>2.0000000000000001E-4</v>
      </c>
    </row>
    <row r="79" spans="1:5" x14ac:dyDescent="0.55000000000000004">
      <c r="A79" s="22" t="s">
        <v>424</v>
      </c>
      <c r="B79">
        <v>4.4200000000000003E-2</v>
      </c>
      <c r="C79">
        <v>-8.3000000000000004E-2</v>
      </c>
      <c r="D79">
        <v>-7.5399999999999995E-2</v>
      </c>
      <c r="E79">
        <v>1E-4</v>
      </c>
    </row>
    <row r="80" spans="1:5" x14ac:dyDescent="0.55000000000000004">
      <c r="A80" s="22" t="s">
        <v>425</v>
      </c>
      <c r="B80">
        <v>1.24E-2</v>
      </c>
      <c r="C80">
        <v>7.3000000000000001E-3</v>
      </c>
      <c r="D80">
        <v>6.4600000000000005E-2</v>
      </c>
      <c r="E80">
        <v>1E-4</v>
      </c>
    </row>
    <row r="81" spans="1:5" x14ac:dyDescent="0.55000000000000004">
      <c r="A81" s="22" t="s">
        <v>426</v>
      </c>
      <c r="B81">
        <v>-0.15290000000000001</v>
      </c>
      <c r="C81">
        <v>-2.63E-2</v>
      </c>
      <c r="D81">
        <v>-2.92E-2</v>
      </c>
      <c r="E81">
        <v>-2.9999999999999997E-4</v>
      </c>
    </row>
    <row r="82" spans="1:5" x14ac:dyDescent="0.55000000000000004">
      <c r="A82" s="22" t="s">
        <v>427</v>
      </c>
      <c r="B82">
        <v>3.0599999999999999E-2</v>
      </c>
      <c r="C82">
        <v>3.5999999999999997E-2</v>
      </c>
      <c r="D82">
        <v>7.0900000000000005E-2</v>
      </c>
      <c r="E82">
        <v>4.0000000000000002E-4</v>
      </c>
    </row>
    <row r="83" spans="1:5" x14ac:dyDescent="0.55000000000000004">
      <c r="A83" s="22" t="s">
        <v>428</v>
      </c>
      <c r="B83">
        <v>0.3881</v>
      </c>
      <c r="C83">
        <v>3.0200000000000001E-2</v>
      </c>
      <c r="D83">
        <v>0.20100000000000001</v>
      </c>
      <c r="E83">
        <v>1E-3</v>
      </c>
    </row>
    <row r="84" spans="1:5" x14ac:dyDescent="0.55000000000000004">
      <c r="A84" s="22" t="s">
        <v>429</v>
      </c>
      <c r="B84">
        <v>0.21429999999999999</v>
      </c>
      <c r="C84">
        <v>0.35959999999999998</v>
      </c>
      <c r="D84">
        <v>0.18659999999999999</v>
      </c>
      <c r="E84">
        <v>4.0000000000000002E-4</v>
      </c>
    </row>
    <row r="85" spans="1:5" x14ac:dyDescent="0.55000000000000004">
      <c r="A85" s="22" t="s">
        <v>430</v>
      </c>
      <c r="B85">
        <v>0.13100000000000001</v>
      </c>
      <c r="C85">
        <v>8.6500000000000007E-2</v>
      </c>
      <c r="D85">
        <v>-1.6400000000000001E-2</v>
      </c>
      <c r="E85">
        <v>2.0000000000000001E-4</v>
      </c>
    </row>
    <row r="86" spans="1:5" x14ac:dyDescent="0.55000000000000004">
      <c r="A86" s="22" t="s">
        <v>431</v>
      </c>
      <c r="B86">
        <v>-9.64E-2</v>
      </c>
      <c r="C86">
        <v>-1.06E-2</v>
      </c>
      <c r="D86">
        <v>3.3000000000000002E-2</v>
      </c>
      <c r="E86">
        <v>2.0000000000000001E-4</v>
      </c>
    </row>
    <row r="87" spans="1:5" x14ac:dyDescent="0.55000000000000004">
      <c r="A87" s="22" t="s">
        <v>432</v>
      </c>
      <c r="B87">
        <v>0.12039999999999999</v>
      </c>
      <c r="C87">
        <v>-5.16E-2</v>
      </c>
      <c r="D87">
        <v>3.0499999999999999E-2</v>
      </c>
      <c r="E87">
        <v>2.9999999999999997E-4</v>
      </c>
    </row>
    <row r="88" spans="1:5" x14ac:dyDescent="0.55000000000000004">
      <c r="A88" s="22" t="s">
        <v>433</v>
      </c>
      <c r="B88">
        <v>-0.1065</v>
      </c>
      <c r="C88">
        <v>-5.7999999999999996E-3</v>
      </c>
      <c r="D88">
        <v>-0.1171</v>
      </c>
      <c r="E88">
        <v>2.0000000000000001E-4</v>
      </c>
    </row>
    <row r="89" spans="1:5" x14ac:dyDescent="0.55000000000000004">
      <c r="A89" s="22" t="s">
        <v>434</v>
      </c>
      <c r="B89">
        <v>-8.3599999999999994E-2</v>
      </c>
      <c r="C89">
        <v>-7.000000000000001E-4</v>
      </c>
      <c r="D89">
        <v>-8.4900000000000003E-2</v>
      </c>
      <c r="E89">
        <v>1E-4</v>
      </c>
    </row>
    <row r="90" spans="1:5" x14ac:dyDescent="0.55000000000000004">
      <c r="A90" s="22" t="s">
        <v>435</v>
      </c>
      <c r="B90">
        <v>9.9700000000000011E-2</v>
      </c>
      <c r="C90">
        <v>-6.3700000000000007E-2</v>
      </c>
      <c r="D90">
        <v>2.2700000000000001E-2</v>
      </c>
      <c r="E90">
        <v>2.0000000000000001E-4</v>
      </c>
    </row>
    <row r="91" spans="1:5" x14ac:dyDescent="0.55000000000000004">
      <c r="A91" s="22" t="s">
        <v>436</v>
      </c>
      <c r="B91">
        <v>1.8200000000000001E-2</v>
      </c>
      <c r="C91">
        <v>3.5999999999999999E-3</v>
      </c>
      <c r="D91">
        <v>-1.9900000000000001E-2</v>
      </c>
      <c r="E91">
        <v>2.0000000000000001E-4</v>
      </c>
    </row>
    <row r="92" spans="1:5" x14ac:dyDescent="0.55000000000000004">
      <c r="A92" s="22" t="s">
        <v>437</v>
      </c>
      <c r="B92">
        <v>0.126</v>
      </c>
      <c r="C92">
        <v>0.1321</v>
      </c>
      <c r="D92">
        <v>0.16200000000000001</v>
      </c>
      <c r="E92">
        <v>5.0000000000000001E-4</v>
      </c>
    </row>
    <row r="93" spans="1:5" x14ac:dyDescent="0.55000000000000004">
      <c r="A93" s="22" t="s">
        <v>438</v>
      </c>
      <c r="B93">
        <v>-2.5100000000000001E-2</v>
      </c>
      <c r="C93">
        <v>5.0500000000000003E-2</v>
      </c>
      <c r="D93">
        <v>1.8599999999999998E-2</v>
      </c>
      <c r="E93">
        <v>2.0000000000000001E-4</v>
      </c>
    </row>
    <row r="94" spans="1:5" x14ac:dyDescent="0.55000000000000004">
      <c r="A94" s="22" t="s">
        <v>439</v>
      </c>
      <c r="B94">
        <v>8.9999999999999998E-4</v>
      </c>
      <c r="C94">
        <v>2.4500000000000001E-2</v>
      </c>
      <c r="D94">
        <v>-2.5899999999999999E-2</v>
      </c>
      <c r="E94">
        <v>2.0000000000000001E-4</v>
      </c>
    </row>
    <row r="95" spans="1:5" x14ac:dyDescent="0.55000000000000004">
      <c r="A95" s="22" t="s">
        <v>440</v>
      </c>
      <c r="B95">
        <v>-1.7899999999999999E-2</v>
      </c>
      <c r="C95">
        <v>2.7300000000000001E-2</v>
      </c>
      <c r="D95">
        <v>-3.8300000000000001E-2</v>
      </c>
      <c r="E95">
        <v>1E-4</v>
      </c>
    </row>
    <row r="96" spans="1:5" x14ac:dyDescent="0.55000000000000004">
      <c r="A96" s="22" t="s">
        <v>441</v>
      </c>
      <c r="B96">
        <v>-7.2599999999999998E-2</v>
      </c>
      <c r="C96">
        <v>-3.0999999999999999E-3</v>
      </c>
      <c r="D96">
        <v>-5.8999999999999997E-2</v>
      </c>
      <c r="E96">
        <v>1E-4</v>
      </c>
    </row>
    <row r="97" spans="1:5" x14ac:dyDescent="0.55000000000000004">
      <c r="A97" s="22" t="s">
        <v>442</v>
      </c>
      <c r="B97">
        <v>2.7099999999999999E-2</v>
      </c>
      <c r="C97">
        <v>-2.18E-2</v>
      </c>
      <c r="D97">
        <v>-2.8500000000000001E-2</v>
      </c>
      <c r="E97">
        <v>1E-4</v>
      </c>
    </row>
    <row r="98" spans="1:5" x14ac:dyDescent="0.55000000000000004">
      <c r="A98" s="22" t="s">
        <v>443</v>
      </c>
      <c r="B98">
        <v>-0.1094</v>
      </c>
      <c r="C98">
        <v>-7.1199999999999999E-2</v>
      </c>
      <c r="D98">
        <v>-0.1076</v>
      </c>
      <c r="E98">
        <v>1E-4</v>
      </c>
    </row>
    <row r="99" spans="1:5" x14ac:dyDescent="0.55000000000000004">
      <c r="A99" s="22" t="s">
        <v>444</v>
      </c>
      <c r="B99">
        <v>5.5800000000000002E-2</v>
      </c>
      <c r="C99">
        <v>5.5500000000000001E-2</v>
      </c>
      <c r="D99">
        <v>1.6999999999999999E-3</v>
      </c>
      <c r="E99">
        <v>1E-4</v>
      </c>
    </row>
    <row r="100" spans="1:5" x14ac:dyDescent="0.55000000000000004">
      <c r="A100" s="22" t="s">
        <v>445</v>
      </c>
      <c r="B100">
        <v>-2.3999999999999998E-3</v>
      </c>
      <c r="C100">
        <v>-1.4999999999999999E-2</v>
      </c>
      <c r="D100">
        <v>-1.21E-2</v>
      </c>
      <c r="E100">
        <v>1E-4</v>
      </c>
    </row>
    <row r="101" spans="1:5" x14ac:dyDescent="0.55000000000000004">
      <c r="A101" s="22" t="s">
        <v>446</v>
      </c>
      <c r="B101">
        <v>-1.66E-2</v>
      </c>
      <c r="C101">
        <v>1.23E-2</v>
      </c>
      <c r="D101">
        <v>-0.05</v>
      </c>
      <c r="E101">
        <v>1E-4</v>
      </c>
    </row>
    <row r="102" spans="1:5" x14ac:dyDescent="0.55000000000000004">
      <c r="A102" s="22" t="s">
        <v>447</v>
      </c>
      <c r="B102">
        <v>8.3299999999999999E-2</v>
      </c>
      <c r="C102">
        <v>6.6000000000000003E-2</v>
      </c>
      <c r="D102">
        <v>-2.1399999999999999E-2</v>
      </c>
      <c r="E102">
        <v>1E-4</v>
      </c>
    </row>
    <row r="103" spans="1:5" x14ac:dyDescent="0.55000000000000004">
      <c r="A103" s="22" t="s">
        <v>448</v>
      </c>
      <c r="B103">
        <v>3.5999999999999999E-3</v>
      </c>
      <c r="C103">
        <v>3.2800000000000003E-2</v>
      </c>
      <c r="D103">
        <v>-3.1600000000000003E-2</v>
      </c>
      <c r="E103">
        <v>1E-4</v>
      </c>
    </row>
    <row r="104" spans="1:5" x14ac:dyDescent="0.55000000000000004">
      <c r="A104" s="22" t="s">
        <v>449</v>
      </c>
      <c r="B104">
        <v>-3.4599999999999999E-2</v>
      </c>
      <c r="C104">
        <v>9.5999999999999992E-3</v>
      </c>
      <c r="D104">
        <v>-1.77E-2</v>
      </c>
      <c r="E104">
        <v>1E-4</v>
      </c>
    </row>
    <row r="105" spans="1:5" x14ac:dyDescent="0.55000000000000004">
      <c r="A105" s="22" t="s">
        <v>450</v>
      </c>
      <c r="B105">
        <v>-1.9599999999999999E-2</v>
      </c>
      <c r="C105">
        <v>3.2000000000000002E-3</v>
      </c>
      <c r="D105">
        <v>-7.4800000000000005E-2</v>
      </c>
      <c r="E105">
        <v>2.0000000000000001E-4</v>
      </c>
    </row>
    <row r="106" spans="1:5" x14ac:dyDescent="0.55000000000000004">
      <c r="A106" s="22" t="s">
        <v>451</v>
      </c>
      <c r="B106">
        <v>-3.7100000000000001E-2</v>
      </c>
      <c r="C106">
        <v>-3.4299999999999997E-2</v>
      </c>
      <c r="D106">
        <v>-5.0299999999999997E-2</v>
      </c>
      <c r="E106">
        <v>1E-4</v>
      </c>
    </row>
    <row r="107" spans="1:5" x14ac:dyDescent="0.55000000000000004">
      <c r="A107" s="22" t="s">
        <v>452</v>
      </c>
      <c r="B107">
        <v>9.06E-2</v>
      </c>
      <c r="C107">
        <v>-1.5800000000000002E-2</v>
      </c>
      <c r="D107">
        <v>4.3700000000000003E-2</v>
      </c>
      <c r="E107">
        <v>1E-4</v>
      </c>
    </row>
    <row r="108" spans="1:5" x14ac:dyDescent="0.55000000000000004">
      <c r="A108" s="22" t="s">
        <v>453</v>
      </c>
      <c r="B108">
        <v>3.4599999999999999E-2</v>
      </c>
      <c r="C108">
        <v>-3.2000000000000001E-2</v>
      </c>
      <c r="D108">
        <v>2.4500000000000001E-2</v>
      </c>
      <c r="E108">
        <v>1E-4</v>
      </c>
    </row>
    <row r="109" spans="1:5" x14ac:dyDescent="0.55000000000000004">
      <c r="A109" s="22" t="s">
        <v>454</v>
      </c>
      <c r="B109">
        <v>5.9299999999999999E-2</v>
      </c>
      <c r="C109">
        <v>-2.53E-2</v>
      </c>
      <c r="D109">
        <v>-1.52E-2</v>
      </c>
      <c r="E109">
        <v>1E-4</v>
      </c>
    </row>
    <row r="110" spans="1:5" x14ac:dyDescent="0.55000000000000004">
      <c r="A110" s="22" t="s">
        <v>455</v>
      </c>
      <c r="B110">
        <v>7.5399999999999995E-2</v>
      </c>
      <c r="C110">
        <v>2.0199999999999999E-2</v>
      </c>
      <c r="D110">
        <v>6.5799999999999997E-2</v>
      </c>
      <c r="E110">
        <v>1E-4</v>
      </c>
    </row>
    <row r="111" spans="1:5" x14ac:dyDescent="0.55000000000000004">
      <c r="A111" s="22" t="s">
        <v>456</v>
      </c>
      <c r="B111">
        <v>2.6499999999999999E-2</v>
      </c>
      <c r="C111">
        <v>6.0100000000000001E-2</v>
      </c>
      <c r="D111">
        <v>6.2899999999999998E-2</v>
      </c>
      <c r="E111">
        <v>1E-4</v>
      </c>
    </row>
    <row r="112" spans="1:5" x14ac:dyDescent="0.55000000000000004">
      <c r="A112" s="22" t="s">
        <v>457</v>
      </c>
      <c r="B112">
        <v>2.6200000000000001E-2</v>
      </c>
      <c r="C112">
        <v>1.55E-2</v>
      </c>
      <c r="D112">
        <v>-4.1200000000000001E-2</v>
      </c>
      <c r="E112">
        <v>1E-4</v>
      </c>
    </row>
    <row r="113" spans="1:5" x14ac:dyDescent="0.55000000000000004">
      <c r="A113" s="22" t="s">
        <v>458</v>
      </c>
      <c r="B113">
        <v>7.0300000000000001E-2</v>
      </c>
      <c r="C113">
        <v>2.6700000000000002E-2</v>
      </c>
      <c r="D113">
        <v>-2.3300000000000001E-2</v>
      </c>
      <c r="E113">
        <v>1E-4</v>
      </c>
    </row>
    <row r="114" spans="1:5" x14ac:dyDescent="0.55000000000000004">
      <c r="A114" s="22" t="s">
        <v>459</v>
      </c>
      <c r="B114">
        <v>4.87E-2</v>
      </c>
      <c r="C114">
        <v>4.6500000000000007E-2</v>
      </c>
      <c r="D114">
        <v>0.122</v>
      </c>
      <c r="E114">
        <v>2.0000000000000001E-4</v>
      </c>
    </row>
    <row r="115" spans="1:5" x14ac:dyDescent="0.55000000000000004">
      <c r="A115" s="22" t="s">
        <v>460</v>
      </c>
      <c r="B115">
        <v>4.5499999999999999E-2</v>
      </c>
      <c r="C115">
        <v>8.9999999999999998E-4</v>
      </c>
      <c r="D115">
        <v>8.3000000000000001E-3</v>
      </c>
      <c r="E115">
        <v>1E-4</v>
      </c>
    </row>
    <row r="116" spans="1:5" x14ac:dyDescent="0.55000000000000004">
      <c r="A116" s="22" t="s">
        <v>461</v>
      </c>
      <c r="B116">
        <v>6.8900000000000003E-2</v>
      </c>
      <c r="C116">
        <v>5.5999999999999987E-2</v>
      </c>
      <c r="D116">
        <v>0.1095</v>
      </c>
      <c r="E116">
        <v>1E-4</v>
      </c>
    </row>
    <row r="117" spans="1:5" x14ac:dyDescent="0.55000000000000004">
      <c r="A117" s="22" t="s">
        <v>462</v>
      </c>
      <c r="B117">
        <v>2.4899999999999999E-2</v>
      </c>
      <c r="C117">
        <v>8.3999999999999995E-3</v>
      </c>
      <c r="D117">
        <v>4.3299999999999998E-2</v>
      </c>
      <c r="E117">
        <v>1E-4</v>
      </c>
    </row>
    <row r="118" spans="1:5" x14ac:dyDescent="0.55000000000000004">
      <c r="A118" s="22" t="s">
        <v>463</v>
      </c>
      <c r="B118">
        <v>9.5999999999999992E-3</v>
      </c>
      <c r="C118">
        <v>6.8999999999999999E-3</v>
      </c>
      <c r="D118">
        <v>-1.5900000000000001E-2</v>
      </c>
      <c r="E118">
        <v>2.0000000000000001E-4</v>
      </c>
    </row>
    <row r="119" spans="1:5" x14ac:dyDescent="0.55000000000000004">
      <c r="A119" s="22" t="s">
        <v>464</v>
      </c>
      <c r="B119">
        <v>-8.14E-2</v>
      </c>
      <c r="C119">
        <v>-5.9900000000000002E-2</v>
      </c>
      <c r="D119">
        <v>-2.2800000000000001E-2</v>
      </c>
      <c r="E119">
        <v>2.0000000000000001E-4</v>
      </c>
    </row>
    <row r="120" spans="1:5" x14ac:dyDescent="0.55000000000000004">
      <c r="A120" s="22" t="s">
        <v>465</v>
      </c>
      <c r="B120">
        <v>5.1900000000000002E-2</v>
      </c>
      <c r="C120">
        <v>8.8999999999999999E-3</v>
      </c>
      <c r="D120">
        <v>2.5499999999999998E-2</v>
      </c>
      <c r="E120">
        <v>2.0000000000000001E-4</v>
      </c>
    </row>
    <row r="121" spans="1:5" x14ac:dyDescent="0.55000000000000004">
      <c r="A121" s="22" t="s">
        <v>466</v>
      </c>
      <c r="B121">
        <v>2.4E-2</v>
      </c>
      <c r="C121">
        <v>-3.2199999999999999E-2</v>
      </c>
      <c r="D121">
        <v>-1.1900000000000001E-2</v>
      </c>
      <c r="E121">
        <v>2.9999999999999997E-4</v>
      </c>
    </row>
    <row r="122" spans="1:5" x14ac:dyDescent="0.55000000000000004">
      <c r="A122" s="22" t="s">
        <v>467</v>
      </c>
      <c r="B122">
        <v>6.6799999999999998E-2</v>
      </c>
      <c r="C122">
        <v>1.0699999999999999E-2</v>
      </c>
      <c r="D122">
        <v>2.53E-2</v>
      </c>
      <c r="E122">
        <v>1E-4</v>
      </c>
    </row>
    <row r="123" spans="1:5" x14ac:dyDescent="0.55000000000000004">
      <c r="A123" s="22" t="s">
        <v>468</v>
      </c>
      <c r="B123">
        <v>9.8999999999999991E-3</v>
      </c>
      <c r="C123">
        <v>6.1000000000000004E-3</v>
      </c>
      <c r="D123">
        <v>3.7900000000000003E-2</v>
      </c>
      <c r="E123">
        <v>2.0000000000000001E-4</v>
      </c>
    </row>
    <row r="124" spans="1:5" x14ac:dyDescent="0.55000000000000004">
      <c r="A124" s="22" t="s">
        <v>469</v>
      </c>
      <c r="B124">
        <v>9.7000000000000003E-3</v>
      </c>
      <c r="C124">
        <v>3.1199999999999999E-2</v>
      </c>
      <c r="D124">
        <v>9.3999999999999986E-3</v>
      </c>
      <c r="E124">
        <v>1E-4</v>
      </c>
    </row>
    <row r="125" spans="1:5" x14ac:dyDescent="0.55000000000000004">
      <c r="A125" s="22" t="s">
        <v>470</v>
      </c>
      <c r="B125">
        <v>7.0999999999999994E-2</v>
      </c>
      <c r="C125">
        <v>-2.35E-2</v>
      </c>
      <c r="D125">
        <v>2.5100000000000001E-2</v>
      </c>
      <c r="E125">
        <v>2.0000000000000001E-4</v>
      </c>
    </row>
    <row r="126" spans="1:5" x14ac:dyDescent="0.55000000000000004">
      <c r="A126" s="22" t="s">
        <v>471</v>
      </c>
      <c r="B126">
        <v>3.2599999999999997E-2</v>
      </c>
      <c r="C126">
        <v>8.6999999999999994E-2</v>
      </c>
      <c r="D126">
        <v>-1.2500000000000001E-2</v>
      </c>
      <c r="E126">
        <v>1E-4</v>
      </c>
    </row>
    <row r="127" spans="1:5" x14ac:dyDescent="0.55000000000000004">
      <c r="A127" s="22" t="s">
        <v>472</v>
      </c>
      <c r="B127">
        <v>2E-3</v>
      </c>
      <c r="C127">
        <v>3.8699999999999998E-2</v>
      </c>
      <c r="D127">
        <v>4.1399999999999999E-2</v>
      </c>
      <c r="E127">
        <v>0</v>
      </c>
    </row>
    <row r="128" spans="1:5" x14ac:dyDescent="0.55000000000000004">
      <c r="A128" s="22" t="s">
        <v>473</v>
      </c>
      <c r="B128">
        <v>3.3500000000000002E-2</v>
      </c>
      <c r="C128">
        <v>4.4900000000000002E-2</v>
      </c>
      <c r="D128">
        <v>2.7799999999999998E-2</v>
      </c>
      <c r="E128">
        <v>1E-4</v>
      </c>
    </row>
    <row r="129" spans="1:5" x14ac:dyDescent="0.55000000000000004">
      <c r="A129" s="22" t="s">
        <v>474</v>
      </c>
      <c r="B129">
        <v>1.0800000000000001E-2</v>
      </c>
      <c r="C129">
        <v>6.4000000000000003E-3</v>
      </c>
      <c r="D129">
        <v>4.2799999999999998E-2</v>
      </c>
      <c r="E129">
        <v>2.0000000000000001E-4</v>
      </c>
    </row>
    <row r="130" spans="1:5" x14ac:dyDescent="0.55000000000000004">
      <c r="A130" s="22" t="s">
        <v>475</v>
      </c>
      <c r="B130">
        <v>-2.5999999999999999E-3</v>
      </c>
      <c r="C130">
        <v>-1.2500000000000001E-2</v>
      </c>
      <c r="D130">
        <v>7.0400000000000004E-2</v>
      </c>
      <c r="E130">
        <v>1E-4</v>
      </c>
    </row>
    <row r="131" spans="1:5" x14ac:dyDescent="0.55000000000000004">
      <c r="A131" s="22" t="s">
        <v>476</v>
      </c>
      <c r="B131">
        <v>-7.3599999999999999E-2</v>
      </c>
      <c r="C131">
        <v>-3.7199999999999997E-2</v>
      </c>
      <c r="D131">
        <v>-3.4599999999999999E-2</v>
      </c>
      <c r="E131">
        <v>2.9999999999999997E-4</v>
      </c>
    </row>
    <row r="132" spans="1:5" x14ac:dyDescent="0.55000000000000004">
      <c r="A132" s="22" t="s">
        <v>477</v>
      </c>
      <c r="B132">
        <v>-8.3000000000000001E-3</v>
      </c>
      <c r="C132">
        <v>-6.8999999999999999E-3</v>
      </c>
      <c r="D132">
        <v>-3.4599999999999999E-2</v>
      </c>
      <c r="E132">
        <v>5.9999999999999995E-4</v>
      </c>
    </row>
    <row r="133" spans="1:5" x14ac:dyDescent="0.55000000000000004">
      <c r="A133" s="22" t="s">
        <v>478</v>
      </c>
      <c r="B133">
        <v>-4.2299999999999997E-2</v>
      </c>
      <c r="C133">
        <v>-3.9100000000000003E-2</v>
      </c>
      <c r="D133">
        <v>-3.1199999999999999E-2</v>
      </c>
      <c r="E133">
        <v>2.9999999999999997E-4</v>
      </c>
    </row>
    <row r="134" spans="1:5" x14ac:dyDescent="0.55000000000000004">
      <c r="A134" s="22" t="s">
        <v>479</v>
      </c>
      <c r="B134">
        <v>8.9099999999999999E-2</v>
      </c>
      <c r="C134">
        <v>8.8000000000000005E-3</v>
      </c>
      <c r="D134">
        <v>8.1000000000000013E-3</v>
      </c>
      <c r="E134">
        <v>2.9999999999999997E-4</v>
      </c>
    </row>
    <row r="135" spans="1:5" x14ac:dyDescent="0.55000000000000004">
      <c r="A135" s="22" t="s">
        <v>480</v>
      </c>
      <c r="B135">
        <v>-4.8800000000000003E-2</v>
      </c>
      <c r="C135">
        <v>4.5000000000000014E-3</v>
      </c>
      <c r="D135">
        <v>-2.2499999999999999E-2</v>
      </c>
      <c r="E135">
        <v>2.0000000000000001E-4</v>
      </c>
    </row>
    <row r="136" spans="1:5" x14ac:dyDescent="0.55000000000000004">
      <c r="A136" s="22" t="s">
        <v>481</v>
      </c>
      <c r="B136">
        <v>-0.13619999999999999</v>
      </c>
      <c r="C136">
        <v>-7.0000000000000007E-2</v>
      </c>
      <c r="D136">
        <v>-4.5499999999999999E-2</v>
      </c>
      <c r="E136">
        <v>4.0000000000000002E-4</v>
      </c>
    </row>
    <row r="137" spans="1:5" x14ac:dyDescent="0.55000000000000004">
      <c r="A137" s="22" t="s">
        <v>482</v>
      </c>
      <c r="B137">
        <v>-9.5899999999999999E-2</v>
      </c>
      <c r="C137">
        <v>4.5000000000000014E-3</v>
      </c>
      <c r="D137">
        <v>-1.52E-2</v>
      </c>
      <c r="E137">
        <v>2.0000000000000001E-4</v>
      </c>
    </row>
    <row r="138" spans="1:5" x14ac:dyDescent="0.55000000000000004">
      <c r="A138" s="22" t="s">
        <v>483</v>
      </c>
      <c r="B138">
        <v>-8.3299999999999999E-2</v>
      </c>
      <c r="C138">
        <v>-3.56E-2</v>
      </c>
      <c r="D138">
        <v>2.2000000000000001E-3</v>
      </c>
      <c r="E138">
        <v>2.0000000000000001E-4</v>
      </c>
    </row>
    <row r="139" spans="1:5" x14ac:dyDescent="0.55000000000000004">
      <c r="A139" s="22" t="s">
        <v>484</v>
      </c>
      <c r="B139">
        <v>-4.2900000000000001E-2</v>
      </c>
      <c r="C139">
        <v>-7.9199999999999993E-2</v>
      </c>
      <c r="D139">
        <v>-4.6999999999999993E-3</v>
      </c>
      <c r="E139">
        <v>0</v>
      </c>
    </row>
    <row r="140" spans="1:5" x14ac:dyDescent="0.55000000000000004">
      <c r="A140" s="22" t="s">
        <v>485</v>
      </c>
      <c r="B140">
        <v>4.7999999999999996E-3</v>
      </c>
      <c r="C140">
        <v>4.8399999999999999E-2</v>
      </c>
      <c r="D140">
        <v>-1.5299999999999999E-2</v>
      </c>
      <c r="E140">
        <v>0</v>
      </c>
    </row>
    <row r="141" spans="1:5" x14ac:dyDescent="0.55000000000000004">
      <c r="A141" s="22" t="s">
        <v>486</v>
      </c>
      <c r="B141">
        <v>5.8500000000000003E-2</v>
      </c>
      <c r="C141">
        <v>4.0999999999999986E-3</v>
      </c>
      <c r="D141">
        <v>-1.9699999999999999E-2</v>
      </c>
      <c r="E141">
        <v>0</v>
      </c>
    </row>
    <row r="142" spans="1:5" x14ac:dyDescent="0.55000000000000004">
      <c r="A142" s="22" t="s">
        <v>487</v>
      </c>
      <c r="B142">
        <v>-0.23910000000000001</v>
      </c>
      <c r="C142">
        <v>-4.2999999999999997E-2</v>
      </c>
      <c r="D142">
        <v>-3.6299999999999999E-2</v>
      </c>
      <c r="E142">
        <v>-1E-4</v>
      </c>
    </row>
    <row r="143" spans="1:5" x14ac:dyDescent="0.55000000000000004">
      <c r="A143" s="22" t="s">
        <v>488</v>
      </c>
      <c r="B143">
        <v>0.14480000000000001</v>
      </c>
      <c r="C143">
        <v>6.4000000000000001E-2</v>
      </c>
      <c r="D143">
        <v>4.5000000000000014E-3</v>
      </c>
      <c r="E143">
        <v>1E-4</v>
      </c>
    </row>
    <row r="144" spans="1:5" x14ac:dyDescent="0.55000000000000004">
      <c r="A144" s="22" t="s">
        <v>489</v>
      </c>
      <c r="B144">
        <v>-3.8600000000000002E-2</v>
      </c>
      <c r="C144">
        <v>-2.47E-2</v>
      </c>
      <c r="D144">
        <v>-2.3999999999999998E-3</v>
      </c>
      <c r="E144">
        <v>0</v>
      </c>
    </row>
    <row r="145" spans="1:5" x14ac:dyDescent="0.55000000000000004">
      <c r="A145" s="22" t="s">
        <v>490</v>
      </c>
      <c r="B145">
        <v>0.2389</v>
      </c>
      <c r="C145">
        <v>4.2199999999999988E-2</v>
      </c>
      <c r="D145">
        <v>3.7000000000000002E-3</v>
      </c>
      <c r="E145">
        <v>0</v>
      </c>
    </row>
    <row r="146" spans="1:5" x14ac:dyDescent="0.55000000000000004">
      <c r="A146" s="22" t="s">
        <v>491</v>
      </c>
      <c r="B146">
        <v>7.3300000000000004E-2</v>
      </c>
      <c r="C146">
        <v>6.6900000000000001E-2</v>
      </c>
      <c r="D146">
        <v>2.2800000000000001E-2</v>
      </c>
      <c r="E146">
        <v>-1E-4</v>
      </c>
    </row>
    <row r="147" spans="1:5" x14ac:dyDescent="0.55000000000000004">
      <c r="A147" s="22" t="s">
        <v>492</v>
      </c>
      <c r="B147">
        <v>-2.6800000000000001E-2</v>
      </c>
      <c r="C147">
        <v>-2.4799999999999999E-2</v>
      </c>
      <c r="D147">
        <v>-4.7800000000000002E-2</v>
      </c>
      <c r="E147">
        <v>0</v>
      </c>
    </row>
    <row r="148" spans="1:5" x14ac:dyDescent="0.55000000000000004">
      <c r="A148" s="22" t="s">
        <v>493</v>
      </c>
      <c r="B148">
        <v>8.3000000000000001E-3</v>
      </c>
      <c r="C148">
        <v>-2.6800000000000001E-2</v>
      </c>
      <c r="D148">
        <v>-1.7000000000000001E-2</v>
      </c>
      <c r="E148">
        <v>2.0000000000000001E-4</v>
      </c>
    </row>
    <row r="149" spans="1:5" x14ac:dyDescent="0.55000000000000004">
      <c r="A149" s="22" t="s">
        <v>494</v>
      </c>
      <c r="B149">
        <v>7.8E-2</v>
      </c>
      <c r="C149">
        <v>5.8099999999999999E-2</v>
      </c>
      <c r="D149">
        <v>5.04E-2</v>
      </c>
      <c r="E149">
        <v>1E-4</v>
      </c>
    </row>
    <row r="150" spans="1:5" x14ac:dyDescent="0.55000000000000004">
      <c r="A150" s="22" t="s">
        <v>495</v>
      </c>
      <c r="B150">
        <v>-1.7399999999999999E-2</v>
      </c>
      <c r="C150">
        <v>-2.5499999999999998E-2</v>
      </c>
      <c r="D150">
        <v>-1.2E-2</v>
      </c>
      <c r="E150">
        <v>-5.9999999999999995E-4</v>
      </c>
    </row>
    <row r="151" spans="1:5" x14ac:dyDescent="0.55000000000000004">
      <c r="A151" s="22" t="s">
        <v>496</v>
      </c>
      <c r="B151">
        <v>4.1599999999999998E-2</v>
      </c>
      <c r="C151">
        <v>-1.8100000000000002E-2</v>
      </c>
      <c r="D151">
        <v>5.4000000000000003E-3</v>
      </c>
      <c r="E151">
        <v>0</v>
      </c>
    </row>
    <row r="152" spans="1:5" x14ac:dyDescent="0.55000000000000004">
      <c r="A152" s="22" t="s">
        <v>497</v>
      </c>
      <c r="B152">
        <v>-5.9700000000000003E-2</v>
      </c>
      <c r="C152">
        <v>-1.54E-2</v>
      </c>
      <c r="D152">
        <v>-3.9199999999999999E-2</v>
      </c>
      <c r="E152">
        <v>-1E-4</v>
      </c>
    </row>
    <row r="153" spans="1:5" x14ac:dyDescent="0.55000000000000004">
      <c r="A153" s="22" t="s">
        <v>498</v>
      </c>
      <c r="B153">
        <v>3.5099999999999999E-2</v>
      </c>
      <c r="C153">
        <v>6.1000000000000004E-3</v>
      </c>
      <c r="D153">
        <v>2.92E-2</v>
      </c>
      <c r="E153">
        <v>1E-4</v>
      </c>
    </row>
    <row r="154" spans="1:5" x14ac:dyDescent="0.55000000000000004">
      <c r="A154" s="22" t="s">
        <v>499</v>
      </c>
      <c r="B154">
        <v>-0.1203</v>
      </c>
      <c r="C154">
        <v>-4.7500000000000001E-2</v>
      </c>
      <c r="D154">
        <v>-8.2699999999999996E-2</v>
      </c>
      <c r="E154">
        <v>-1E-4</v>
      </c>
    </row>
    <row r="155" spans="1:5" x14ac:dyDescent="0.55000000000000004">
      <c r="A155" s="22" t="s">
        <v>500</v>
      </c>
      <c r="B155">
        <v>-1.8E-3</v>
      </c>
      <c r="C155">
        <v>1.67E-2</v>
      </c>
      <c r="D155">
        <v>-3.0000000000000001E-3</v>
      </c>
      <c r="E155">
        <v>0</v>
      </c>
    </row>
    <row r="156" spans="1:5" x14ac:dyDescent="0.55000000000000004">
      <c r="A156" s="22" t="s">
        <v>501</v>
      </c>
      <c r="B156">
        <v>6.8099999999999994E-2</v>
      </c>
      <c r="C156">
        <v>2.8000000000000001E-2</v>
      </c>
      <c r="D156">
        <v>4.6999999999999993E-3</v>
      </c>
      <c r="E156">
        <v>1E-4</v>
      </c>
    </row>
    <row r="157" spans="1:5" x14ac:dyDescent="0.55000000000000004">
      <c r="A157" s="22" t="s">
        <v>502</v>
      </c>
      <c r="B157">
        <v>-5.33E-2</v>
      </c>
      <c r="C157">
        <v>-1.09E-2</v>
      </c>
      <c r="D157">
        <v>-5.28E-2</v>
      </c>
      <c r="E157">
        <v>1E-4</v>
      </c>
    </row>
    <row r="158" spans="1:5" x14ac:dyDescent="0.55000000000000004">
      <c r="A158" s="22" t="s">
        <v>503</v>
      </c>
      <c r="B158">
        <v>0.1022</v>
      </c>
      <c r="C158">
        <v>4.1799999999999997E-2</v>
      </c>
      <c r="D158">
        <v>1.2999999999999999E-3</v>
      </c>
      <c r="E158">
        <v>0</v>
      </c>
    </row>
    <row r="159" spans="1:5" x14ac:dyDescent="0.55000000000000004">
      <c r="A159" s="22" t="s">
        <v>504</v>
      </c>
      <c r="B159">
        <v>-6.6799999999999998E-2</v>
      </c>
      <c r="C159">
        <v>-4.5900000000000003E-2</v>
      </c>
      <c r="D159">
        <v>-2.47E-2</v>
      </c>
      <c r="E159">
        <v>-1E-4</v>
      </c>
    </row>
    <row r="160" spans="1:5" x14ac:dyDescent="0.55000000000000004">
      <c r="A160" s="22" t="s">
        <v>505</v>
      </c>
      <c r="B160">
        <v>0.16889999999999999</v>
      </c>
      <c r="C160">
        <v>0.20569999999999999</v>
      </c>
      <c r="D160">
        <v>0.21759999999999999</v>
      </c>
      <c r="E160">
        <v>1E-4</v>
      </c>
    </row>
    <row r="161" spans="1:5" x14ac:dyDescent="0.55000000000000004">
      <c r="A161" s="22" t="s">
        <v>506</v>
      </c>
      <c r="B161">
        <v>-5.3E-3</v>
      </c>
      <c r="C161">
        <v>-8.0000000000000004E-4</v>
      </c>
      <c r="D161">
        <v>-4.7899999999999998E-2</v>
      </c>
      <c r="E161">
        <v>0</v>
      </c>
    </row>
    <row r="162" spans="1:5" x14ac:dyDescent="0.55000000000000004">
      <c r="A162" s="22" t="s">
        <v>507</v>
      </c>
      <c r="B162">
        <v>-3.6499999999999998E-2</v>
      </c>
      <c r="C162">
        <v>-5.1200000000000002E-2</v>
      </c>
      <c r="D162">
        <v>-6.3E-2</v>
      </c>
      <c r="E162">
        <v>0</v>
      </c>
    </row>
    <row r="163" spans="1:5" x14ac:dyDescent="0.55000000000000004">
      <c r="A163" s="22" t="s">
        <v>508</v>
      </c>
      <c r="B163">
        <v>2.93E-2</v>
      </c>
      <c r="C163">
        <v>9.1999999999999998E-3</v>
      </c>
      <c r="D163">
        <v>-4.1900000000000007E-2</v>
      </c>
      <c r="E163">
        <v>0</v>
      </c>
    </row>
    <row r="164" spans="1:5" x14ac:dyDescent="0.55000000000000004">
      <c r="A164" s="22" t="s">
        <v>509</v>
      </c>
      <c r="B164">
        <v>-2.41E-2</v>
      </c>
      <c r="C164">
        <v>2.3E-3</v>
      </c>
      <c r="D164">
        <v>-7.7000000000000002E-3</v>
      </c>
      <c r="E164">
        <v>0</v>
      </c>
    </row>
    <row r="165" spans="1:5" x14ac:dyDescent="0.55000000000000004">
      <c r="A165" s="22" t="s">
        <v>510</v>
      </c>
      <c r="B165">
        <v>1.44E-2</v>
      </c>
      <c r="C165">
        <v>2.52E-2</v>
      </c>
      <c r="D165">
        <v>-3.5999999999999999E-3</v>
      </c>
      <c r="E165">
        <v>0</v>
      </c>
    </row>
    <row r="166" spans="1:5" x14ac:dyDescent="0.55000000000000004">
      <c r="A166" s="22" t="s">
        <v>511</v>
      </c>
      <c r="B166">
        <v>2.0500000000000001E-2</v>
      </c>
      <c r="C166">
        <v>1.24E-2</v>
      </c>
      <c r="D166">
        <v>-1.2699999999999999E-2</v>
      </c>
      <c r="E166">
        <v>0</v>
      </c>
    </row>
    <row r="167" spans="1:5" x14ac:dyDescent="0.55000000000000004">
      <c r="A167" s="22" t="s">
        <v>512</v>
      </c>
      <c r="B167">
        <v>2.2000000000000001E-3</v>
      </c>
      <c r="C167">
        <v>3.9899999999999998E-2</v>
      </c>
      <c r="D167">
        <v>-2.2000000000000001E-3</v>
      </c>
      <c r="E167">
        <v>0</v>
      </c>
    </row>
    <row r="168" spans="1:5" x14ac:dyDescent="0.55000000000000004">
      <c r="A168" s="22" t="s">
        <v>513</v>
      </c>
      <c r="B168">
        <v>-0.22</v>
      </c>
      <c r="C168">
        <v>-6.6199999999999995E-2</v>
      </c>
      <c r="D168">
        <v>-3.7199999999999997E-2</v>
      </c>
      <c r="E168">
        <v>-2.0000000000000001E-4</v>
      </c>
    </row>
    <row r="169" spans="1:5" x14ac:dyDescent="0.55000000000000004">
      <c r="A169" s="22" t="s">
        <v>514</v>
      </c>
      <c r="B169">
        <v>6.6900000000000001E-2</v>
      </c>
      <c r="C169">
        <v>-2.3199999999999998E-2</v>
      </c>
      <c r="D169">
        <v>4.8800000000000003E-2</v>
      </c>
      <c r="E169">
        <v>0</v>
      </c>
    </row>
    <row r="170" spans="1:5" x14ac:dyDescent="0.55000000000000004">
      <c r="A170" s="22" t="s">
        <v>515</v>
      </c>
      <c r="B170">
        <v>3.1699999999999999E-2</v>
      </c>
      <c r="C170">
        <v>9.8999999999999991E-3</v>
      </c>
      <c r="D170">
        <v>-7.4999999999999997E-3</v>
      </c>
      <c r="E170">
        <v>1E-4</v>
      </c>
    </row>
    <row r="171" spans="1:5" x14ac:dyDescent="0.55000000000000004">
      <c r="A171" s="22" t="s">
        <v>516</v>
      </c>
      <c r="B171">
        <v>2.2100000000000002E-2</v>
      </c>
      <c r="C171">
        <v>-1.8E-3</v>
      </c>
      <c r="D171">
        <v>5.5000000000000014E-3</v>
      </c>
      <c r="E171">
        <v>-1E-4</v>
      </c>
    </row>
    <row r="172" spans="1:5" x14ac:dyDescent="0.55000000000000004">
      <c r="A172" s="22" t="s">
        <v>517</v>
      </c>
      <c r="B172">
        <v>2.3900000000000001E-2</v>
      </c>
      <c r="C172">
        <v>3.2000000000000001E-2</v>
      </c>
      <c r="D172">
        <v>-1.14E-2</v>
      </c>
      <c r="E172">
        <v>0</v>
      </c>
    </row>
    <row r="173" spans="1:5" x14ac:dyDescent="0.55000000000000004">
      <c r="A173" s="22" t="s">
        <v>518</v>
      </c>
      <c r="B173">
        <v>3.0300000000000001E-2</v>
      </c>
      <c r="C173">
        <v>3.3E-3</v>
      </c>
      <c r="D173">
        <v>4.6500000000000007E-2</v>
      </c>
      <c r="E173">
        <v>0</v>
      </c>
    </row>
    <row r="174" spans="1:5" x14ac:dyDescent="0.55000000000000004">
      <c r="A174" s="22" t="s">
        <v>519</v>
      </c>
      <c r="B174">
        <v>-1.6500000000000001E-2</v>
      </c>
      <c r="C174">
        <v>1.9800000000000002E-2</v>
      </c>
      <c r="D174">
        <v>1.6000000000000001E-3</v>
      </c>
      <c r="E174">
        <v>0</v>
      </c>
    </row>
    <row r="175" spans="1:5" x14ac:dyDescent="0.55000000000000004">
      <c r="A175" s="22" t="s">
        <v>520</v>
      </c>
      <c r="B175">
        <v>6.8999999999999999E-3</v>
      </c>
      <c r="C175">
        <v>-2.12E-2</v>
      </c>
      <c r="D175">
        <v>-8.8999999999999999E-3</v>
      </c>
      <c r="E175">
        <v>0</v>
      </c>
    </row>
    <row r="176" spans="1:5" x14ac:dyDescent="0.55000000000000004">
      <c r="A176" s="22" t="s">
        <v>521</v>
      </c>
      <c r="B176">
        <v>-4.1799999999999997E-2</v>
      </c>
      <c r="C176">
        <v>9.7999999999999997E-3</v>
      </c>
      <c r="D176">
        <v>3.8300000000000001E-2</v>
      </c>
      <c r="E176">
        <v>-1E-4</v>
      </c>
    </row>
    <row r="177" spans="1:5" x14ac:dyDescent="0.55000000000000004">
      <c r="A177" s="22" t="s">
        <v>522</v>
      </c>
      <c r="B177">
        <v>-1.43E-2</v>
      </c>
      <c r="C177">
        <v>-1.5599999999999999E-2</v>
      </c>
      <c r="D177">
        <v>8.8999999999999999E-3</v>
      </c>
      <c r="E177">
        <v>-1E-4</v>
      </c>
    </row>
    <row r="178" spans="1:5" x14ac:dyDescent="0.55000000000000004">
      <c r="A178" s="22" t="s">
        <v>523</v>
      </c>
      <c r="B178">
        <v>8.3999999999999995E-3</v>
      </c>
      <c r="C178">
        <v>8.9999999999999998E-4</v>
      </c>
      <c r="D178">
        <v>3.0499999999999999E-2</v>
      </c>
      <c r="E178">
        <v>1E-4</v>
      </c>
    </row>
    <row r="179" spans="1:5" x14ac:dyDescent="0.55000000000000004">
      <c r="A179" s="22" t="s">
        <v>524</v>
      </c>
      <c r="B179">
        <v>-5.4600000000000003E-2</v>
      </c>
      <c r="C179">
        <v>-1.67E-2</v>
      </c>
      <c r="D179">
        <v>3.4099999999999998E-2</v>
      </c>
      <c r="E179">
        <v>-1E-4</v>
      </c>
    </row>
    <row r="180" spans="1:5" x14ac:dyDescent="0.55000000000000004">
      <c r="A180" s="22" t="s">
        <v>525</v>
      </c>
      <c r="B180">
        <v>1.37E-2</v>
      </c>
      <c r="C180">
        <v>-6.4000000000000003E-3</v>
      </c>
      <c r="D180">
        <v>6.1000000000000004E-3</v>
      </c>
      <c r="E180">
        <v>0</v>
      </c>
    </row>
    <row r="181" spans="1:5" x14ac:dyDescent="0.55000000000000004">
      <c r="A181" s="22" t="s">
        <v>526</v>
      </c>
      <c r="B181">
        <v>5.8299999999999998E-2</v>
      </c>
      <c r="C181">
        <v>1.3100000000000001E-2</v>
      </c>
      <c r="D181">
        <v>6.1000000000000004E-3</v>
      </c>
      <c r="E181">
        <v>0</v>
      </c>
    </row>
    <row r="182" spans="1:5" x14ac:dyDescent="0.55000000000000004">
      <c r="A182" s="22" t="s">
        <v>527</v>
      </c>
      <c r="B182">
        <v>5.8700000000000002E-2</v>
      </c>
      <c r="C182">
        <v>5.74E-2</v>
      </c>
      <c r="D182">
        <v>7.2400000000000006E-2</v>
      </c>
      <c r="E182">
        <v>2.9999999999999997E-4</v>
      </c>
    </row>
    <row r="183" spans="1:5" x14ac:dyDescent="0.55000000000000004">
      <c r="A183" s="22" t="s">
        <v>528</v>
      </c>
      <c r="B183">
        <v>-1.6999999999999999E-3</v>
      </c>
      <c r="C183">
        <v>-4.3E-3</v>
      </c>
      <c r="D183">
        <v>-1.0999999999999999E-2</v>
      </c>
      <c r="E183">
        <v>1E-4</v>
      </c>
    </row>
    <row r="184" spans="1:5" x14ac:dyDescent="0.55000000000000004">
      <c r="A184" s="22" t="s">
        <v>529</v>
      </c>
      <c r="B184">
        <v>-8.8000000000000005E-3</v>
      </c>
      <c r="C184">
        <v>-9.7999999999999997E-3</v>
      </c>
      <c r="D184">
        <v>-2.7000000000000001E-3</v>
      </c>
      <c r="E184">
        <v>1E-4</v>
      </c>
    </row>
    <row r="185" spans="1:5" x14ac:dyDescent="0.55000000000000004">
      <c r="A185" s="22" t="s">
        <v>530</v>
      </c>
      <c r="B185">
        <v>-5.2600000000000001E-2</v>
      </c>
      <c r="C185">
        <v>-2.07E-2</v>
      </c>
      <c r="D185">
        <v>1.6299999999999999E-2</v>
      </c>
      <c r="E185">
        <v>0</v>
      </c>
    </row>
    <row r="186" spans="1:5" x14ac:dyDescent="0.55000000000000004">
      <c r="A186" s="22" t="s">
        <v>531</v>
      </c>
      <c r="B186">
        <v>-1.95E-2</v>
      </c>
      <c r="C186">
        <v>-1.0800000000000001E-2</v>
      </c>
      <c r="D186">
        <v>-6.0000000000000001E-3</v>
      </c>
      <c r="E186">
        <v>0</v>
      </c>
    </row>
    <row r="187" spans="1:5" x14ac:dyDescent="0.55000000000000004">
      <c r="A187" s="22" t="s">
        <v>532</v>
      </c>
      <c r="B187">
        <v>-4.8800000000000003E-2</v>
      </c>
      <c r="C187">
        <v>-2.86E-2</v>
      </c>
      <c r="D187">
        <v>-5.9400000000000001E-2</v>
      </c>
      <c r="E187">
        <v>1E-4</v>
      </c>
    </row>
    <row r="188" spans="1:5" x14ac:dyDescent="0.55000000000000004">
      <c r="A188" s="22" t="s">
        <v>533</v>
      </c>
      <c r="B188">
        <v>7.9000000000000008E-3</v>
      </c>
      <c r="C188">
        <v>7.4499999999999997E-2</v>
      </c>
      <c r="D188">
        <v>0.10100000000000001</v>
      </c>
      <c r="E188">
        <v>2.0000000000000001E-4</v>
      </c>
    </row>
    <row r="189" spans="1:5" x14ac:dyDescent="0.55000000000000004">
      <c r="A189" s="22" t="s">
        <v>534</v>
      </c>
      <c r="B189">
        <v>-2.46E-2</v>
      </c>
      <c r="C189">
        <v>1.7399999999999999E-2</v>
      </c>
      <c r="D189">
        <v>-1.15E-2</v>
      </c>
      <c r="E189">
        <v>1E-4</v>
      </c>
    </row>
    <row r="190" spans="1:5" x14ac:dyDescent="0.55000000000000004">
      <c r="A190" s="22" t="s">
        <v>535</v>
      </c>
      <c r="B190">
        <v>-6.6000000000000003E-2</v>
      </c>
      <c r="C190">
        <v>1.8700000000000001E-2</v>
      </c>
      <c r="D190">
        <v>-6.1000000000000004E-3</v>
      </c>
      <c r="E190">
        <v>1E-4</v>
      </c>
    </row>
    <row r="191" spans="1:5" x14ac:dyDescent="0.55000000000000004">
      <c r="A191" s="22" t="s">
        <v>536</v>
      </c>
      <c r="B191">
        <v>-4.3700000000000003E-2</v>
      </c>
      <c r="C191">
        <v>-4.4000000000000003E-3</v>
      </c>
      <c r="D191">
        <v>2.0899999999999998E-2</v>
      </c>
      <c r="E191">
        <v>1E-4</v>
      </c>
    </row>
    <row r="192" spans="1:5" x14ac:dyDescent="0.55000000000000004">
      <c r="A192" s="22" t="s">
        <v>537</v>
      </c>
      <c r="B192">
        <v>5.96E-2</v>
      </c>
      <c r="C192">
        <v>-3.2000000000000001E-2</v>
      </c>
      <c r="D192">
        <v>-2.6700000000000002E-2</v>
      </c>
      <c r="E192">
        <v>2.9999999999999997E-4</v>
      </c>
    </row>
    <row r="193" spans="1:5" x14ac:dyDescent="0.55000000000000004">
      <c r="A193" s="22" t="s">
        <v>538</v>
      </c>
      <c r="B193">
        <v>2.6800000000000001E-2</v>
      </c>
      <c r="C193">
        <v>-1.2800000000000001E-2</v>
      </c>
      <c r="D193">
        <v>4.3E-3</v>
      </c>
      <c r="E193">
        <v>2.0000000000000001E-4</v>
      </c>
    </row>
    <row r="194" spans="1:5" x14ac:dyDescent="0.55000000000000004">
      <c r="A194" s="22" t="s">
        <v>539</v>
      </c>
      <c r="B194">
        <v>3.5099999999999999E-2</v>
      </c>
      <c r="C194">
        <v>-1.5E-3</v>
      </c>
      <c r="D194">
        <v>2.41E-2</v>
      </c>
      <c r="E194">
        <v>2.9999999999999997E-4</v>
      </c>
    </row>
    <row r="195" spans="1:5" x14ac:dyDescent="0.55000000000000004">
      <c r="A195" s="22" t="s">
        <v>540</v>
      </c>
      <c r="B195">
        <v>1.7999999999999999E-2</v>
      </c>
      <c r="C195">
        <v>-4.0000000000000002E-4</v>
      </c>
      <c r="D195">
        <v>1.3299999999999999E-2</v>
      </c>
      <c r="E195">
        <v>2.9999999999999997E-4</v>
      </c>
    </row>
    <row r="196" spans="1:5" x14ac:dyDescent="0.55000000000000004">
      <c r="A196" s="22" t="s">
        <v>541</v>
      </c>
      <c r="B196">
        <v>2.6200000000000001E-2</v>
      </c>
      <c r="C196">
        <v>6.3E-3</v>
      </c>
      <c r="D196">
        <v>2.3900000000000001E-2</v>
      </c>
      <c r="E196">
        <v>2.9999999999999997E-4</v>
      </c>
    </row>
    <row r="197" spans="1:5" x14ac:dyDescent="0.55000000000000004">
      <c r="A197" s="22" t="s">
        <v>542</v>
      </c>
      <c r="B197">
        <v>6.8199999999999997E-2</v>
      </c>
      <c r="C197">
        <v>1.6899999999999998E-2</v>
      </c>
      <c r="D197">
        <v>6.4699999999999994E-2</v>
      </c>
      <c r="E197">
        <v>2.9999999999999997E-4</v>
      </c>
    </row>
    <row r="198" spans="1:5" x14ac:dyDescent="0.55000000000000004">
      <c r="A198" s="22" t="s">
        <v>543</v>
      </c>
      <c r="B198">
        <v>1.2999999999999999E-3</v>
      </c>
      <c r="C198">
        <v>-1.4200000000000001E-2</v>
      </c>
      <c r="D198">
        <v>-4.2299999999999997E-2</v>
      </c>
      <c r="E198">
        <v>2.9999999999999997E-4</v>
      </c>
    </row>
    <row r="199" spans="1:5" x14ac:dyDescent="0.55000000000000004">
      <c r="A199" s="22" t="s">
        <v>544</v>
      </c>
      <c r="B199">
        <v>5.1399999999999987E-2</v>
      </c>
      <c r="C199">
        <v>-2.5499999999999998E-2</v>
      </c>
      <c r="D199">
        <v>5.5000000000000014E-3</v>
      </c>
      <c r="E199">
        <v>2.9999999999999997E-4</v>
      </c>
    </row>
    <row r="200" spans="1:5" x14ac:dyDescent="0.55000000000000004">
      <c r="A200" s="22" t="s">
        <v>545</v>
      </c>
      <c r="B200">
        <v>7.1300000000000002E-2</v>
      </c>
      <c r="C200">
        <v>8.77E-2</v>
      </c>
      <c r="D200">
        <v>8.2299999999999998E-2</v>
      </c>
      <c r="E200">
        <v>2.9999999999999997E-4</v>
      </c>
    </row>
    <row r="201" spans="1:5" x14ac:dyDescent="0.55000000000000004">
      <c r="A201" s="22" t="s">
        <v>546</v>
      </c>
      <c r="B201">
        <v>6.1600000000000002E-2</v>
      </c>
      <c r="C201">
        <v>4.8399999999999999E-2</v>
      </c>
      <c r="D201">
        <v>6.5199999999999994E-2</v>
      </c>
      <c r="E201">
        <v>2.9999999999999997E-4</v>
      </c>
    </row>
    <row r="202" spans="1:5" x14ac:dyDescent="0.55000000000000004">
      <c r="A202" s="22" t="s">
        <v>547</v>
      </c>
      <c r="B202">
        <v>6.0299999999999999E-2</v>
      </c>
      <c r="C202">
        <v>5.1299999999999998E-2</v>
      </c>
      <c r="D202">
        <v>5.4899999999999997E-2</v>
      </c>
      <c r="E202">
        <v>2.9999999999999997E-4</v>
      </c>
    </row>
    <row r="203" spans="1:5" x14ac:dyDescent="0.55000000000000004">
      <c r="A203" s="22" t="s">
        <v>548</v>
      </c>
      <c r="B203">
        <v>8.1000000000000013E-3</v>
      </c>
      <c r="C203">
        <v>2.0899999999999998E-2</v>
      </c>
      <c r="D203">
        <v>5.8600000000000013E-2</v>
      </c>
      <c r="E203">
        <v>2.9999999999999997E-4</v>
      </c>
    </row>
    <row r="204" spans="1:5" x14ac:dyDescent="0.55000000000000004">
      <c r="A204" s="22" t="s">
        <v>549</v>
      </c>
      <c r="B204">
        <v>5.7500000000000002E-2</v>
      </c>
      <c r="C204">
        <v>4.4600000000000001E-2</v>
      </c>
      <c r="D204">
        <v>3.2800000000000003E-2</v>
      </c>
      <c r="E204">
        <v>2.0000000000000001E-4</v>
      </c>
    </row>
    <row r="205" spans="1:5" x14ac:dyDescent="0.55000000000000004">
      <c r="A205" s="22" t="s">
        <v>550</v>
      </c>
      <c r="B205">
        <v>1.8200000000000001E-2</v>
      </c>
      <c r="C205">
        <v>-9.7999999999999997E-3</v>
      </c>
      <c r="D205">
        <v>-7.4999999999999997E-3</v>
      </c>
      <c r="E205">
        <v>2.9999999999999997E-4</v>
      </c>
    </row>
    <row r="206" spans="1:5" x14ac:dyDescent="0.55000000000000004">
      <c r="A206" s="22" t="s">
        <v>551</v>
      </c>
      <c r="B206">
        <v>-4.7800000000000002E-2</v>
      </c>
      <c r="C206">
        <v>-2.3099999999999999E-2</v>
      </c>
      <c r="D206">
        <v>-2.23E-2</v>
      </c>
      <c r="E206">
        <v>2.9999999999999997E-4</v>
      </c>
    </row>
    <row r="207" spans="1:5" x14ac:dyDescent="0.55000000000000004">
      <c r="A207" s="22" t="s">
        <v>552</v>
      </c>
      <c r="B207">
        <v>1.2999999999999999E-2</v>
      </c>
      <c r="C207">
        <v>-6.4000000000000003E-3</v>
      </c>
      <c r="D207">
        <v>-4.6999999999999993E-3</v>
      </c>
      <c r="E207">
        <v>2.9999999999999997E-4</v>
      </c>
    </row>
    <row r="208" spans="1:5" x14ac:dyDescent="0.55000000000000004">
      <c r="A208" s="22" t="s">
        <v>553</v>
      </c>
      <c r="B208">
        <v>2.4E-2</v>
      </c>
      <c r="C208">
        <v>1.2999999999999999E-2</v>
      </c>
      <c r="D208">
        <v>1.4200000000000001E-2</v>
      </c>
      <c r="E208">
        <v>2.9999999999999997E-4</v>
      </c>
    </row>
    <row r="209" spans="1:5" x14ac:dyDescent="0.55000000000000004">
      <c r="A209" s="22" t="s">
        <v>554</v>
      </c>
      <c r="B209">
        <v>-1.15E-2</v>
      </c>
      <c r="C209">
        <v>6.0000000000000001E-3</v>
      </c>
      <c r="D209">
        <v>1.6799999999999999E-2</v>
      </c>
      <c r="E209">
        <v>2.9999999999999997E-4</v>
      </c>
    </row>
    <row r="210" spans="1:5" x14ac:dyDescent="0.55000000000000004">
      <c r="A210" s="22" t="s">
        <v>555</v>
      </c>
      <c r="B210">
        <v>-5.9299999999999999E-2</v>
      </c>
      <c r="C210">
        <v>-1.5699999999999999E-2</v>
      </c>
      <c r="D210">
        <v>-3.9899999999999998E-2</v>
      </c>
      <c r="E210">
        <v>2.9999999999999997E-4</v>
      </c>
    </row>
    <row r="211" spans="1:5" x14ac:dyDescent="0.55000000000000004">
      <c r="A211" s="22" t="s">
        <v>556</v>
      </c>
      <c r="B211">
        <v>6.3700000000000007E-2</v>
      </c>
      <c r="C211">
        <v>3.1E-2</v>
      </c>
      <c r="D211">
        <v>2.9000000000000001E-2</v>
      </c>
      <c r="E211">
        <v>2.9999999999999997E-4</v>
      </c>
    </row>
    <row r="212" spans="1:5" x14ac:dyDescent="0.55000000000000004">
      <c r="A212" s="22" t="s">
        <v>557</v>
      </c>
      <c r="B212">
        <v>1.7399999999999999E-2</v>
      </c>
      <c r="C212">
        <v>2.6100000000000002E-2</v>
      </c>
      <c r="D212">
        <v>2.29E-2</v>
      </c>
      <c r="E212">
        <v>2.9999999999999997E-4</v>
      </c>
    </row>
    <row r="213" spans="1:5" x14ac:dyDescent="0.55000000000000004">
      <c r="A213" s="22" t="s">
        <v>558</v>
      </c>
      <c r="B213">
        <v>3.7000000000000002E-3</v>
      </c>
      <c r="C213">
        <v>-8.0000000000000004E-4</v>
      </c>
      <c r="D213">
        <v>8.5000000000000006E-3</v>
      </c>
      <c r="E213">
        <v>2.9999999999999997E-4</v>
      </c>
    </row>
    <row r="214" spans="1:5" x14ac:dyDescent="0.55000000000000004">
      <c r="A214" s="22" t="s">
        <v>559</v>
      </c>
      <c r="B214">
        <v>2.46E-2</v>
      </c>
      <c r="C214">
        <v>1.6500000000000001E-2</v>
      </c>
      <c r="D214">
        <v>3.3500000000000002E-2</v>
      </c>
      <c r="E214">
        <v>2.0000000000000001E-4</v>
      </c>
    </row>
    <row r="215" spans="1:5" x14ac:dyDescent="0.55000000000000004">
      <c r="A215" s="22" t="s">
        <v>560</v>
      </c>
      <c r="B215">
        <v>-1.6899999999999998E-2</v>
      </c>
      <c r="C215">
        <v>-1.3100000000000001E-2</v>
      </c>
      <c r="D215">
        <v>-1.06E-2</v>
      </c>
      <c r="E215">
        <v>2.9999999999999997E-4</v>
      </c>
    </row>
    <row r="216" spans="1:5" x14ac:dyDescent="0.55000000000000004">
      <c r="A216" s="22" t="s">
        <v>561</v>
      </c>
      <c r="B216">
        <v>5.0799999999999998E-2</v>
      </c>
      <c r="C216">
        <v>1.6799999999999999E-2</v>
      </c>
      <c r="D216">
        <v>1.03E-2</v>
      </c>
      <c r="E216">
        <v>2.9999999999999997E-4</v>
      </c>
    </row>
    <row r="217" spans="1:5" x14ac:dyDescent="0.55000000000000004">
      <c r="A217" s="22" t="s">
        <v>562</v>
      </c>
      <c r="B217">
        <v>5.5100000000000003E-2</v>
      </c>
      <c r="C217">
        <v>4.1099999999999998E-2</v>
      </c>
      <c r="D217">
        <v>1.89E-2</v>
      </c>
      <c r="E217">
        <v>2.9999999999999997E-4</v>
      </c>
    </row>
    <row r="218" spans="1:5" x14ac:dyDescent="0.55000000000000004">
      <c r="A218" s="22" t="s">
        <v>563</v>
      </c>
      <c r="B218">
        <v>-1.49E-2</v>
      </c>
      <c r="C218">
        <v>5.7999999999999996E-3</v>
      </c>
      <c r="D218">
        <v>-4.1999999999999997E-3</v>
      </c>
      <c r="E218">
        <v>2.9999999999999997E-4</v>
      </c>
    </row>
    <row r="219" spans="1:5" x14ac:dyDescent="0.55000000000000004">
      <c r="A219" s="22" t="s">
        <v>564</v>
      </c>
      <c r="B219">
        <v>1.5599999999999999E-2</v>
      </c>
      <c r="C219">
        <v>2.3699999999999999E-2</v>
      </c>
      <c r="D219">
        <v>-1.44E-2</v>
      </c>
      <c r="E219">
        <v>2.9999999999999997E-4</v>
      </c>
    </row>
    <row r="220" spans="1:5" x14ac:dyDescent="0.55000000000000004">
      <c r="A220" s="22" t="s">
        <v>565</v>
      </c>
      <c r="B220">
        <v>2.0000000000000001E-4</v>
      </c>
      <c r="C220">
        <v>4.7999999999999996E-3</v>
      </c>
      <c r="D220">
        <v>-1.2E-2</v>
      </c>
      <c r="E220">
        <v>2.0000000000000001E-4</v>
      </c>
    </row>
    <row r="221" spans="1:5" x14ac:dyDescent="0.55000000000000004">
      <c r="A221" s="22" t="s">
        <v>566</v>
      </c>
      <c r="B221">
        <v>1.6000000000000001E-3</v>
      </c>
      <c r="C221">
        <v>-1.6000000000000001E-3</v>
      </c>
      <c r="D221">
        <v>-3.5999999999999999E-3</v>
      </c>
      <c r="E221">
        <v>2.9999999999999997E-4</v>
      </c>
    </row>
    <row r="222" spans="1:5" x14ac:dyDescent="0.55000000000000004">
      <c r="A222" s="22" t="s">
        <v>567</v>
      </c>
      <c r="B222">
        <v>1.7100000000000001E-2</v>
      </c>
      <c r="C222">
        <v>3.5000000000000001E-3</v>
      </c>
      <c r="D222">
        <v>2.3800000000000002E-2</v>
      </c>
      <c r="E222">
        <v>2.9999999999999997E-4</v>
      </c>
    </row>
    <row r="223" spans="1:5" x14ac:dyDescent="0.55000000000000004">
      <c r="A223" s="22" t="s">
        <v>568</v>
      </c>
      <c r="B223">
        <v>4.0399999999999998E-2</v>
      </c>
      <c r="C223">
        <v>2.23E-2</v>
      </c>
      <c r="D223">
        <v>5.8700000000000002E-2</v>
      </c>
      <c r="E223">
        <v>2.0000000000000001E-4</v>
      </c>
    </row>
    <row r="224" spans="1:5" x14ac:dyDescent="0.55000000000000004">
      <c r="A224" s="22" t="s">
        <v>569</v>
      </c>
      <c r="B224">
        <v>2.01E-2</v>
      </c>
      <c r="C224">
        <v>2.4500000000000001E-2</v>
      </c>
      <c r="D224">
        <v>6.7999999999999996E-3</v>
      </c>
      <c r="E224">
        <v>2.9999999999999997E-4</v>
      </c>
    </row>
    <row r="225" spans="1:5" x14ac:dyDescent="0.55000000000000004">
      <c r="A225" s="22" t="s">
        <v>570</v>
      </c>
      <c r="B225">
        <v>6.2300000000000001E-2</v>
      </c>
      <c r="C225">
        <v>1.6199999999999999E-2</v>
      </c>
      <c r="D225">
        <v>4.4299999999999999E-2</v>
      </c>
      <c r="E225">
        <v>2.0000000000000001E-4</v>
      </c>
    </row>
    <row r="226" spans="1:5" x14ac:dyDescent="0.55000000000000004">
      <c r="A226" s="22" t="s">
        <v>571</v>
      </c>
      <c r="B226">
        <v>-3.9100000000000003E-2</v>
      </c>
      <c r="C226">
        <v>-1.66E-2</v>
      </c>
      <c r="D226">
        <v>-1.5699999999999999E-2</v>
      </c>
      <c r="E226">
        <v>2.0000000000000001E-4</v>
      </c>
    </row>
    <row r="227" spans="1:5" x14ac:dyDescent="0.55000000000000004">
      <c r="A227" s="22" t="s">
        <v>572</v>
      </c>
      <c r="B227">
        <v>7.8E-2</v>
      </c>
      <c r="C227">
        <v>4.7999999999999996E-3</v>
      </c>
      <c r="D227">
        <v>3.1099999999999999E-2</v>
      </c>
      <c r="E227">
        <v>2.9999999999999997E-4</v>
      </c>
    </row>
    <row r="228" spans="1:5" x14ac:dyDescent="0.55000000000000004">
      <c r="A228" s="22" t="s">
        <v>573</v>
      </c>
      <c r="B228">
        <v>1.7399999999999999E-2</v>
      </c>
      <c r="C228">
        <v>1.5299999999999999E-2</v>
      </c>
      <c r="D228">
        <v>3.3999999999999998E-3</v>
      </c>
      <c r="E228">
        <v>2.9999999999999997E-4</v>
      </c>
    </row>
    <row r="229" spans="1:5" x14ac:dyDescent="0.55000000000000004">
      <c r="A229" s="22" t="s">
        <v>574</v>
      </c>
      <c r="B229">
        <v>3.8999999999999998E-3</v>
      </c>
      <c r="C229">
        <v>3.1399999999999997E-2</v>
      </c>
      <c r="D229">
        <v>4.2699999999999988E-2</v>
      </c>
      <c r="E229">
        <v>2.0000000000000001E-4</v>
      </c>
    </row>
    <row r="230" spans="1:5" x14ac:dyDescent="0.55000000000000004">
      <c r="A230" s="22" t="s">
        <v>575</v>
      </c>
      <c r="B230">
        <v>-2.1700000000000001E-2</v>
      </c>
      <c r="C230">
        <v>-1.4500000000000001E-2</v>
      </c>
      <c r="D230">
        <v>-2.7300000000000001E-2</v>
      </c>
      <c r="E230">
        <v>2.9999999999999997E-4</v>
      </c>
    </row>
    <row r="231" spans="1:5" x14ac:dyDescent="0.55000000000000004">
      <c r="A231" s="22" t="s">
        <v>576</v>
      </c>
      <c r="B231">
        <v>6.2199999999999998E-2</v>
      </c>
      <c r="C231">
        <v>1.6E-2</v>
      </c>
      <c r="D231">
        <v>-4.3999999999999997E-2</v>
      </c>
      <c r="E231">
        <v>2.9999999999999997E-4</v>
      </c>
    </row>
    <row r="232" spans="1:5" x14ac:dyDescent="0.55000000000000004">
      <c r="A232" s="22" t="s">
        <v>577</v>
      </c>
      <c r="B232">
        <v>4.7699999999999992E-2</v>
      </c>
      <c r="C232">
        <v>1.7399999999999999E-2</v>
      </c>
      <c r="D232">
        <v>4.5999999999999999E-3</v>
      </c>
      <c r="E232">
        <v>2.9999999999999997E-4</v>
      </c>
    </row>
    <row r="233" spans="1:5" x14ac:dyDescent="0.55000000000000004">
      <c r="A233" s="22" t="s">
        <v>578</v>
      </c>
      <c r="B233">
        <v>3.8899999999999997E-2</v>
      </c>
      <c r="C233">
        <v>2.3599999999999999E-2</v>
      </c>
      <c r="D233">
        <v>2.1399999999999999E-2</v>
      </c>
      <c r="E233">
        <v>2.9999999999999997E-4</v>
      </c>
    </row>
    <row r="234" spans="1:5" x14ac:dyDescent="0.55000000000000004">
      <c r="A234" s="22" t="s">
        <v>579</v>
      </c>
      <c r="B234">
        <v>5.4000000000000013E-2</v>
      </c>
      <c r="C234">
        <v>4.1799999999999997E-2</v>
      </c>
      <c r="D234">
        <v>4.3499999999999997E-2</v>
      </c>
      <c r="E234">
        <v>2.0000000000000001E-4</v>
      </c>
    </row>
    <row r="235" spans="1:5" x14ac:dyDescent="0.55000000000000004">
      <c r="A235" s="22" t="s">
        <v>580</v>
      </c>
      <c r="B235">
        <v>1.1900000000000001E-2</v>
      </c>
      <c r="C235">
        <v>2.1600000000000001E-2</v>
      </c>
      <c r="D235">
        <v>-2.4E-2</v>
      </c>
      <c r="E235">
        <v>2.9999999999999997E-4</v>
      </c>
    </row>
    <row r="236" spans="1:5" x14ac:dyDescent="0.55000000000000004">
      <c r="A236" s="22" t="s">
        <v>581</v>
      </c>
      <c r="B236">
        <v>6.2399999999999997E-2</v>
      </c>
      <c r="C236">
        <v>3.9800000000000002E-2</v>
      </c>
      <c r="D236">
        <v>2.2800000000000001E-2</v>
      </c>
      <c r="E236">
        <v>2.9999999999999997E-4</v>
      </c>
    </row>
    <row r="237" spans="1:5" x14ac:dyDescent="0.55000000000000004">
      <c r="A237" s="22" t="s">
        <v>582</v>
      </c>
      <c r="B237">
        <v>-5.8400000000000001E-2</v>
      </c>
      <c r="C237">
        <v>-6.7999999999999996E-3</v>
      </c>
      <c r="D237">
        <v>-1.2699999999999999E-2</v>
      </c>
      <c r="E237">
        <v>2.9999999999999997E-4</v>
      </c>
    </row>
    <row r="238" spans="1:5" x14ac:dyDescent="0.55000000000000004">
      <c r="A238" s="22" t="s">
        <v>583</v>
      </c>
      <c r="B238">
        <v>5.8799999999999998E-2</v>
      </c>
      <c r="C238">
        <v>3.0000000000000001E-3</v>
      </c>
      <c r="D238">
        <v>-3.7000000000000002E-3</v>
      </c>
      <c r="E238">
        <v>2.9999999999999997E-4</v>
      </c>
    </row>
    <row r="239" spans="1:5" x14ac:dyDescent="0.55000000000000004">
      <c r="A239" s="22" t="s">
        <v>584</v>
      </c>
      <c r="B239">
        <v>4.2299999999999997E-2</v>
      </c>
      <c r="C239">
        <v>2.3699999999999999E-2</v>
      </c>
      <c r="D239">
        <v>4.5999999999999999E-3</v>
      </c>
      <c r="E239">
        <v>2.9999999999999997E-4</v>
      </c>
    </row>
    <row r="240" spans="1:5" x14ac:dyDescent="0.55000000000000004">
      <c r="A240" s="22" t="s">
        <v>585</v>
      </c>
      <c r="B240">
        <v>3.9399999999999998E-2</v>
      </c>
      <c r="C240">
        <v>1.4800000000000001E-2</v>
      </c>
      <c r="D240">
        <v>1.0999999999999999E-2</v>
      </c>
      <c r="E240">
        <v>2.9999999999999997E-4</v>
      </c>
    </row>
    <row r="241" spans="1:5" x14ac:dyDescent="0.55000000000000004">
      <c r="A241" s="22" t="s">
        <v>586</v>
      </c>
      <c r="B241">
        <v>-3.8899999999999997E-2</v>
      </c>
      <c r="C241">
        <v>-1.55E-2</v>
      </c>
      <c r="D241">
        <v>-5.3E-3</v>
      </c>
      <c r="E241">
        <v>2.9999999999999997E-4</v>
      </c>
    </row>
    <row r="242" spans="1:5" x14ac:dyDescent="0.55000000000000004">
      <c r="A242" s="22" t="s">
        <v>587</v>
      </c>
      <c r="B242">
        <v>-2.69E-2</v>
      </c>
      <c r="C242">
        <v>-1.9099999999999999E-2</v>
      </c>
      <c r="D242">
        <v>5.0000000000000001E-4</v>
      </c>
      <c r="E242">
        <v>2.9999999999999997E-4</v>
      </c>
    </row>
    <row r="243" spans="1:5" x14ac:dyDescent="0.55000000000000004">
      <c r="A243" s="22" t="s">
        <v>588</v>
      </c>
      <c r="B243">
        <v>-6.4600000000000005E-2</v>
      </c>
      <c r="C243">
        <v>-1.7999999999999999E-2</v>
      </c>
      <c r="D243">
        <v>6.0000000000000001E-3</v>
      </c>
      <c r="E243">
        <v>2.9999999999999997E-4</v>
      </c>
    </row>
    <row r="244" spans="1:5" x14ac:dyDescent="0.55000000000000004">
      <c r="A244" s="22" t="s">
        <v>589</v>
      </c>
      <c r="B244">
        <v>-0.1018</v>
      </c>
      <c r="C244">
        <v>-4.4299999999999999E-2</v>
      </c>
      <c r="D244">
        <v>-1.9699999999999999E-2</v>
      </c>
      <c r="E244">
        <v>2.9999999999999997E-4</v>
      </c>
    </row>
    <row r="245" spans="1:5" x14ac:dyDescent="0.55000000000000004">
      <c r="A245" s="22" t="s">
        <v>590</v>
      </c>
      <c r="B245">
        <v>-1.44E-2</v>
      </c>
      <c r="C245">
        <v>1.6999999999999999E-3</v>
      </c>
      <c r="D245">
        <v>3.4500000000000003E-2</v>
      </c>
      <c r="E245">
        <v>2.9999999999999997E-4</v>
      </c>
    </row>
    <row r="246" spans="1:5" x14ac:dyDescent="0.55000000000000004">
      <c r="A246" s="22" t="s">
        <v>591</v>
      </c>
      <c r="B246">
        <v>-2.0000000000000001E-4</v>
      </c>
      <c r="C246">
        <v>-3.7000000000000002E-3</v>
      </c>
      <c r="D246">
        <v>1.5299999999999999E-2</v>
      </c>
      <c r="E246">
        <v>2.9999999999999997E-4</v>
      </c>
    </row>
    <row r="247" spans="1:5" x14ac:dyDescent="0.55000000000000004">
      <c r="A247" s="22" t="s">
        <v>592</v>
      </c>
      <c r="B247">
        <v>4.9699999999999987E-2</v>
      </c>
      <c r="C247">
        <v>0</v>
      </c>
      <c r="D247">
        <v>-1.41E-2</v>
      </c>
      <c r="E247">
        <v>2.9999999999999997E-4</v>
      </c>
    </row>
    <row r="248" spans="1:5" x14ac:dyDescent="0.55000000000000004">
      <c r="A248" s="22" t="s">
        <v>593</v>
      </c>
      <c r="B248">
        <v>1.2500000000000001E-2</v>
      </c>
      <c r="C248">
        <v>2.1999999999999999E-2</v>
      </c>
      <c r="D248">
        <v>-7.4000000000000003E-3</v>
      </c>
      <c r="E248">
        <v>2.9999999999999997E-4</v>
      </c>
    </row>
    <row r="249" spans="1:5" x14ac:dyDescent="0.55000000000000004">
      <c r="A249" s="22" t="s">
        <v>594</v>
      </c>
      <c r="B249">
        <v>-1.09E-2</v>
      </c>
      <c r="C249">
        <v>6.9999999999999993E-3</v>
      </c>
      <c r="D249">
        <v>1.4E-3</v>
      </c>
      <c r="E249">
        <v>2.9999999999999997E-4</v>
      </c>
    </row>
    <row r="250" spans="1:5" x14ac:dyDescent="0.55000000000000004">
      <c r="A250" s="22" t="s">
        <v>595</v>
      </c>
      <c r="B250">
        <v>-1.6799999999999999E-2</v>
      </c>
      <c r="C250">
        <v>-1.6E-2</v>
      </c>
      <c r="D250">
        <v>6.1000000000000004E-3</v>
      </c>
      <c r="E250">
        <v>2.9999999999999997E-4</v>
      </c>
    </row>
    <row r="251" spans="1:5" x14ac:dyDescent="0.55000000000000004">
      <c r="A251" s="22" t="s">
        <v>596</v>
      </c>
      <c r="B251">
        <v>-4.8000000000000001E-2</v>
      </c>
      <c r="C251">
        <v>-3.9699999999999999E-2</v>
      </c>
      <c r="D251">
        <v>8.5000000000000006E-3</v>
      </c>
      <c r="E251">
        <v>2.9999999999999997E-4</v>
      </c>
    </row>
    <row r="252" spans="1:5" x14ac:dyDescent="0.55000000000000004">
      <c r="A252" s="22" t="s">
        <v>597</v>
      </c>
      <c r="B252">
        <v>-9.5999999999999992E-3</v>
      </c>
      <c r="C252">
        <v>-3.27E-2</v>
      </c>
      <c r="D252">
        <v>3.2000000000000002E-3</v>
      </c>
      <c r="E252">
        <v>2.9999999999999997E-4</v>
      </c>
    </row>
    <row r="253" spans="1:5" x14ac:dyDescent="0.55000000000000004">
      <c r="A253" s="22" t="s">
        <v>598</v>
      </c>
      <c r="B253">
        <v>5.2999999999999999E-2</v>
      </c>
      <c r="C253">
        <v>-3.3E-3</v>
      </c>
      <c r="D253">
        <v>-6.4000000000000003E-3</v>
      </c>
      <c r="E253">
        <v>2.9999999999999997E-4</v>
      </c>
    </row>
    <row r="254" spans="1:5" x14ac:dyDescent="0.55000000000000004">
      <c r="A254" s="22" t="s">
        <v>599</v>
      </c>
      <c r="B254">
        <v>4.1300000000000003E-2</v>
      </c>
      <c r="C254">
        <v>1.47E-2</v>
      </c>
      <c r="D254">
        <v>2.76E-2</v>
      </c>
      <c r="E254">
        <v>2.9999999999999997E-4</v>
      </c>
    </row>
    <row r="255" spans="1:5" x14ac:dyDescent="0.55000000000000004">
      <c r="A255" s="22" t="s">
        <v>600</v>
      </c>
      <c r="B255">
        <v>-1.7399999999999999E-2</v>
      </c>
      <c r="C255">
        <v>3.3E-3</v>
      </c>
      <c r="D255">
        <v>1.4E-3</v>
      </c>
      <c r="E255">
        <v>2.9999999999999997E-4</v>
      </c>
    </row>
    <row r="256" spans="1:5" x14ac:dyDescent="0.55000000000000004">
      <c r="A256" s="22" t="s">
        <v>601</v>
      </c>
      <c r="B256">
        <v>-5.4000000000000003E-3</v>
      </c>
      <c r="C256">
        <v>1.6199999999999999E-2</v>
      </c>
      <c r="D256">
        <v>1.3599999999999999E-2</v>
      </c>
      <c r="E256">
        <v>5.9999999999999995E-4</v>
      </c>
    </row>
    <row r="257" spans="1:5" x14ac:dyDescent="0.55000000000000004">
      <c r="A257" s="22" t="s">
        <v>602</v>
      </c>
      <c r="B257">
        <v>2.47E-2</v>
      </c>
      <c r="C257">
        <v>5.1999999999999998E-3</v>
      </c>
      <c r="D257">
        <v>1.1000000000000001E-3</v>
      </c>
      <c r="E257">
        <v>5.9999999999999995E-4</v>
      </c>
    </row>
    <row r="258" spans="1:5" x14ac:dyDescent="0.55000000000000004">
      <c r="A258" s="22" t="s">
        <v>603</v>
      </c>
      <c r="B258">
        <v>-1.9900000000000001E-2</v>
      </c>
      <c r="C258">
        <v>-1.6899999999999998E-2</v>
      </c>
      <c r="D258">
        <v>1.0699999999999999E-2</v>
      </c>
      <c r="E258">
        <v>5.9999999999999995E-4</v>
      </c>
    </row>
    <row r="259" spans="1:5" x14ac:dyDescent="0.55000000000000004">
      <c r="A259" s="22" t="s">
        <v>604</v>
      </c>
      <c r="B259">
        <v>3.0099999999999998E-2</v>
      </c>
      <c r="C259">
        <v>-2.47E-2</v>
      </c>
      <c r="D259">
        <v>3.7400000000000003E-2</v>
      </c>
      <c r="E259">
        <v>8.0000000000000004E-4</v>
      </c>
    </row>
    <row r="260" spans="1:5" x14ac:dyDescent="0.55000000000000004">
      <c r="A260" s="22" t="s">
        <v>605</v>
      </c>
      <c r="B260">
        <v>-3.9300000000000002E-2</v>
      </c>
      <c r="C260">
        <v>2.52E-2</v>
      </c>
      <c r="D260">
        <v>1.38E-2</v>
      </c>
      <c r="E260">
        <v>7.000000000000001E-4</v>
      </c>
    </row>
    <row r="261" spans="1:5" x14ac:dyDescent="0.55000000000000004">
      <c r="A261" s="22" t="s">
        <v>606</v>
      </c>
      <c r="B261">
        <v>-4.3799999999999999E-2</v>
      </c>
      <c r="C261">
        <v>-1.7000000000000001E-2</v>
      </c>
      <c r="D261">
        <v>5.0000000000000001E-4</v>
      </c>
      <c r="E261">
        <v>7.000000000000001E-4</v>
      </c>
    </row>
    <row r="262" spans="1:5" x14ac:dyDescent="0.55000000000000004">
      <c r="A262" s="22" t="s">
        <v>607</v>
      </c>
      <c r="B262">
        <v>8.1099999999999992E-2</v>
      </c>
      <c r="C262">
        <v>1.1999999999999999E-3</v>
      </c>
      <c r="D262">
        <v>4.5199999999999997E-2</v>
      </c>
      <c r="E262">
        <v>8.9999999999999998E-4</v>
      </c>
    </row>
    <row r="263" spans="1:5" x14ac:dyDescent="0.55000000000000004">
      <c r="A263" s="22" t="s">
        <v>608</v>
      </c>
      <c r="B263">
        <v>3.6499999999999998E-2</v>
      </c>
      <c r="C263">
        <v>-1.6400000000000001E-2</v>
      </c>
      <c r="D263">
        <v>4.1200000000000001E-2</v>
      </c>
      <c r="E263">
        <v>8.0000000000000004E-4</v>
      </c>
    </row>
    <row r="264" spans="1:5" x14ac:dyDescent="0.55000000000000004">
      <c r="A264" s="22" t="s">
        <v>609</v>
      </c>
      <c r="B264">
        <v>7.3200000000000001E-2</v>
      </c>
      <c r="C264">
        <v>8.6999999999999994E-3</v>
      </c>
      <c r="D264">
        <v>-1.2699999999999999E-2</v>
      </c>
      <c r="E264">
        <v>8.0000000000000004E-4</v>
      </c>
    </row>
    <row r="265" spans="1:5" x14ac:dyDescent="0.55000000000000004">
      <c r="A265" s="22" t="s">
        <v>610</v>
      </c>
      <c r="B265">
        <v>-1.1000000000000001E-3</v>
      </c>
      <c r="C265">
        <v>-1.78E-2</v>
      </c>
      <c r="D265">
        <v>2.8400000000000002E-2</v>
      </c>
      <c r="E265">
        <v>8.9999999999999998E-4</v>
      </c>
    </row>
    <row r="266" spans="1:5" x14ac:dyDescent="0.55000000000000004">
      <c r="A266" s="22" t="s">
        <v>611</v>
      </c>
      <c r="B266">
        <v>-5.0799999999999998E-2</v>
      </c>
      <c r="C266">
        <v>-3.8E-3</v>
      </c>
      <c r="D266">
        <v>1.1000000000000001E-3</v>
      </c>
      <c r="E266">
        <v>8.0000000000000004E-4</v>
      </c>
    </row>
    <row r="267" spans="1:5" x14ac:dyDescent="0.55000000000000004">
      <c r="A267" s="22" t="s">
        <v>612</v>
      </c>
      <c r="B267">
        <v>2.3999999999999998E-3</v>
      </c>
      <c r="C267">
        <v>-1.1299999999999999E-2</v>
      </c>
      <c r="D267">
        <v>2.8999999999999998E-3</v>
      </c>
      <c r="E267">
        <v>8.9999999999999998E-4</v>
      </c>
    </row>
    <row r="268" spans="1:5" x14ac:dyDescent="0.55000000000000004">
      <c r="A268" s="22" t="s">
        <v>613</v>
      </c>
      <c r="B268">
        <v>-2.9899999999999999E-2</v>
      </c>
      <c r="C268">
        <v>-1.2699999999999999E-2</v>
      </c>
      <c r="D268">
        <v>-1.77E-2</v>
      </c>
      <c r="E268">
        <v>4.0000000000000002E-4</v>
      </c>
    </row>
    <row r="269" spans="1:5" x14ac:dyDescent="0.55000000000000004">
      <c r="A269" s="22" t="s">
        <v>614</v>
      </c>
      <c r="B269">
        <v>5.96E-2</v>
      </c>
      <c r="C269">
        <v>-1.4800000000000001E-2</v>
      </c>
      <c r="D269">
        <v>5.7999999999999996E-3</v>
      </c>
      <c r="E269">
        <v>4.0000000000000002E-4</v>
      </c>
    </row>
    <row r="270" spans="1:5" x14ac:dyDescent="0.55000000000000004">
      <c r="A270" s="22" t="s">
        <v>615</v>
      </c>
      <c r="B270">
        <v>-9.3399999999999997E-2</v>
      </c>
      <c r="C270">
        <v>-6.1000000000000004E-3</v>
      </c>
      <c r="D270">
        <v>-4.1500000000000002E-2</v>
      </c>
      <c r="E270">
        <v>4.0000000000000002E-4</v>
      </c>
    </row>
    <row r="271" spans="1:5" x14ac:dyDescent="0.55000000000000004">
      <c r="A271" s="22" t="s">
        <v>616</v>
      </c>
      <c r="B271">
        <v>3.2599999999999997E-2</v>
      </c>
      <c r="C271">
        <v>-2.8500000000000001E-2</v>
      </c>
      <c r="D271">
        <v>-1.95E-2</v>
      </c>
      <c r="E271">
        <v>4.0000000000000002E-4</v>
      </c>
    </row>
    <row r="272" spans="1:5" x14ac:dyDescent="0.55000000000000004">
      <c r="A272" s="22" t="s">
        <v>617</v>
      </c>
      <c r="B272">
        <v>2.3E-3</v>
      </c>
      <c r="C272">
        <v>1.7100000000000001E-2</v>
      </c>
      <c r="D272">
        <v>1.2500000000000001E-2</v>
      </c>
      <c r="E272">
        <v>1E-3</v>
      </c>
    </row>
    <row r="273" spans="1:5" x14ac:dyDescent="0.55000000000000004">
      <c r="A273" s="22" t="s">
        <v>618</v>
      </c>
      <c r="B273">
        <v>-2.93E-2</v>
      </c>
      <c r="C273">
        <v>-1.8700000000000001E-2</v>
      </c>
      <c r="D273">
        <v>-8.8999999999999999E-3</v>
      </c>
      <c r="E273">
        <v>8.9999999999999998E-4</v>
      </c>
    </row>
    <row r="274" spans="1:5" x14ac:dyDescent="0.55000000000000004">
      <c r="A274" s="22" t="s">
        <v>619</v>
      </c>
      <c r="B274">
        <v>4.0500000000000001E-2</v>
      </c>
      <c r="C274">
        <v>2.4799999999999999E-2</v>
      </c>
      <c r="D274">
        <v>1.3100000000000001E-2</v>
      </c>
      <c r="E274">
        <v>1E-3</v>
      </c>
    </row>
    <row r="275" spans="1:5" x14ac:dyDescent="0.55000000000000004">
      <c r="A275" s="22" t="s">
        <v>620</v>
      </c>
      <c r="B275">
        <v>-1.8700000000000001E-2</v>
      </c>
      <c r="C275">
        <v>-9.1999999999999998E-3</v>
      </c>
      <c r="D275">
        <v>-1.12E-2</v>
      </c>
      <c r="E275">
        <v>8.9999999999999998E-4</v>
      </c>
    </row>
    <row r="276" spans="1:5" x14ac:dyDescent="0.55000000000000004">
      <c r="A276" s="22" t="s">
        <v>621</v>
      </c>
      <c r="B276">
        <v>-2.98E-2</v>
      </c>
      <c r="C276">
        <v>-7.8000000000000014E-3</v>
      </c>
      <c r="D276">
        <v>-2.3900000000000001E-2</v>
      </c>
      <c r="E276">
        <v>1E-3</v>
      </c>
    </row>
    <row r="277" spans="1:5" x14ac:dyDescent="0.55000000000000004">
      <c r="A277" s="22" t="s">
        <v>622</v>
      </c>
      <c r="B277">
        <v>1E-3</v>
      </c>
      <c r="C277">
        <v>-8.6E-3</v>
      </c>
      <c r="D277">
        <v>-1.6500000000000001E-2</v>
      </c>
      <c r="E277">
        <v>1E-3</v>
      </c>
    </row>
    <row r="278" spans="1:5" x14ac:dyDescent="0.55000000000000004">
      <c r="A278" s="22" t="s">
        <v>623</v>
      </c>
      <c r="B278">
        <v>5.5399999999999998E-2</v>
      </c>
      <c r="C278">
        <v>5.5000000000000014E-3</v>
      </c>
      <c r="D278">
        <v>3.8999999999999998E-3</v>
      </c>
      <c r="E278">
        <v>8.9999999999999998E-4</v>
      </c>
    </row>
    <row r="279" spans="1:5" x14ac:dyDescent="0.55000000000000004">
      <c r="A279" s="22" t="s">
        <v>624</v>
      </c>
      <c r="B279">
        <v>2.5899999999999999E-2</v>
      </c>
      <c r="C279">
        <v>1.4E-3</v>
      </c>
      <c r="D279">
        <v>-5.8999999999999999E-3</v>
      </c>
      <c r="E279">
        <v>8.9999999999999998E-4</v>
      </c>
    </row>
    <row r="280" spans="1:5" x14ac:dyDescent="0.55000000000000004">
      <c r="A280" s="22" t="s">
        <v>625</v>
      </c>
      <c r="B280">
        <v>3.09E-2</v>
      </c>
      <c r="C280">
        <v>1.0500000000000001E-2</v>
      </c>
      <c r="D280">
        <v>2.3E-3</v>
      </c>
      <c r="E280">
        <v>8.9999999999999998E-4</v>
      </c>
    </row>
    <row r="281" spans="1:5" x14ac:dyDescent="0.55000000000000004">
      <c r="A281" s="22" t="s">
        <v>626</v>
      </c>
      <c r="B281">
        <v>3.1399999999999997E-2</v>
      </c>
      <c r="C281">
        <v>1.03E-2</v>
      </c>
      <c r="D281">
        <v>-4.8999999999999998E-3</v>
      </c>
      <c r="E281">
        <v>8.9999999999999998E-4</v>
      </c>
    </row>
    <row r="282" spans="1:5" x14ac:dyDescent="0.55000000000000004">
      <c r="A282" s="22" t="s">
        <v>627</v>
      </c>
      <c r="B282">
        <v>1.8100000000000002E-2</v>
      </c>
      <c r="C282">
        <v>-9.3999999999999986E-3</v>
      </c>
      <c r="D282">
        <v>-9.0000000000000011E-3</v>
      </c>
      <c r="E282">
        <v>8.0000000000000004E-4</v>
      </c>
    </row>
    <row r="283" spans="1:5" x14ac:dyDescent="0.55000000000000004">
      <c r="A283" s="22" t="s">
        <v>628</v>
      </c>
      <c r="B283">
        <v>5.1399999999999987E-2</v>
      </c>
      <c r="C283">
        <v>2.0799999999999999E-2</v>
      </c>
      <c r="D283">
        <v>1.7299999999999999E-2</v>
      </c>
      <c r="E283">
        <v>8.9999999999999998E-4</v>
      </c>
    </row>
    <row r="284" spans="1:5" x14ac:dyDescent="0.55000000000000004">
      <c r="A284" s="22" t="s">
        <v>629</v>
      </c>
      <c r="B284">
        <v>1.7000000000000001E-2</v>
      </c>
      <c r="C284">
        <v>3.3399999999999999E-2</v>
      </c>
      <c r="D284">
        <v>1.5E-3</v>
      </c>
      <c r="E284">
        <v>8.9999999999999998E-4</v>
      </c>
    </row>
    <row r="285" spans="1:5" x14ac:dyDescent="0.55000000000000004">
      <c r="A285" s="22" t="s">
        <v>630</v>
      </c>
      <c r="B285">
        <v>1.4800000000000001E-2</v>
      </c>
      <c r="C285">
        <v>2.0000000000000001E-4</v>
      </c>
      <c r="D285">
        <v>-7.9000000000000008E-3</v>
      </c>
      <c r="E285">
        <v>8.9999999999999998E-4</v>
      </c>
    </row>
    <row r="286" spans="1:5" x14ac:dyDescent="0.55000000000000004">
      <c r="A286" s="22" t="s">
        <v>631</v>
      </c>
      <c r="B286">
        <v>1.26E-2</v>
      </c>
      <c r="C286">
        <v>-1.43E-2</v>
      </c>
      <c r="D286">
        <v>-2.7799999999999998E-2</v>
      </c>
      <c r="E286">
        <v>1E-3</v>
      </c>
    </row>
    <row r="287" spans="1:5" x14ac:dyDescent="0.55000000000000004">
      <c r="A287" s="22" t="s">
        <v>632</v>
      </c>
      <c r="B287">
        <v>3.9399999999999998E-2</v>
      </c>
      <c r="C287">
        <v>0.02</v>
      </c>
      <c r="D287">
        <v>1.3299999999999999E-2</v>
      </c>
      <c r="E287">
        <v>8.9999999999999998E-4</v>
      </c>
    </row>
    <row r="288" spans="1:5" x14ac:dyDescent="0.55000000000000004">
      <c r="A288" s="22" t="s">
        <v>633</v>
      </c>
      <c r="B288">
        <v>4.3200000000000002E-2</v>
      </c>
      <c r="C288">
        <v>-2.1299999999999999E-2</v>
      </c>
      <c r="D288">
        <v>4.6999999999999993E-3</v>
      </c>
      <c r="E288">
        <v>1E-3</v>
      </c>
    </row>
    <row r="289" spans="1:5" x14ac:dyDescent="0.55000000000000004">
      <c r="A289" s="22" t="s">
        <v>634</v>
      </c>
      <c r="B289">
        <v>-5.96E-2</v>
      </c>
      <c r="C289">
        <v>-2.41E-2</v>
      </c>
      <c r="D289">
        <v>-7.9000000000000008E-3</v>
      </c>
      <c r="E289">
        <v>1E-3</v>
      </c>
    </row>
    <row r="290" spans="1:5" x14ac:dyDescent="0.55000000000000004">
      <c r="A290" s="22" t="s">
        <v>635</v>
      </c>
      <c r="B290">
        <v>1.37E-2</v>
      </c>
      <c r="C290">
        <v>5.4000000000000003E-3</v>
      </c>
      <c r="D290">
        <v>0.13689999999999999</v>
      </c>
      <c r="E290">
        <v>1E-3</v>
      </c>
    </row>
    <row r="291" spans="1:5" x14ac:dyDescent="0.55000000000000004">
      <c r="A291" s="22" t="s">
        <v>636</v>
      </c>
      <c r="B291">
        <v>4.8599999999999997E-2</v>
      </c>
      <c r="C291">
        <v>7.4000000000000003E-3</v>
      </c>
      <c r="D291">
        <v>-1.37E-2</v>
      </c>
      <c r="E291">
        <v>1E-3</v>
      </c>
    </row>
    <row r="292" spans="1:5" x14ac:dyDescent="0.55000000000000004">
      <c r="A292" s="22" t="s">
        <v>637</v>
      </c>
      <c r="B292">
        <v>4.82E-2</v>
      </c>
      <c r="C292">
        <v>5.8999999999999999E-3</v>
      </c>
      <c r="D292">
        <v>-1.0999999999999999E-2</v>
      </c>
      <c r="E292">
        <v>1E-3</v>
      </c>
    </row>
    <row r="293" spans="1:5" x14ac:dyDescent="0.55000000000000004">
      <c r="A293" s="22" t="s">
        <v>638</v>
      </c>
      <c r="B293">
        <v>-1.9E-3</v>
      </c>
      <c r="C293">
        <v>-6.6E-3</v>
      </c>
      <c r="D293">
        <v>1.3599999999999999E-2</v>
      </c>
      <c r="E293">
        <v>1.1999999999999999E-3</v>
      </c>
    </row>
    <row r="294" spans="1:5" x14ac:dyDescent="0.55000000000000004">
      <c r="A294" s="22" t="s">
        <v>639</v>
      </c>
      <c r="B294">
        <v>2.7400000000000001E-2</v>
      </c>
      <c r="C294">
        <v>-8.8999999999999999E-3</v>
      </c>
      <c r="D294">
        <v>3.1899999999999998E-2</v>
      </c>
      <c r="E294">
        <v>1.1000000000000001E-3</v>
      </c>
    </row>
    <row r="295" spans="1:5" x14ac:dyDescent="0.55000000000000004">
      <c r="A295" s="22" t="s">
        <v>640</v>
      </c>
      <c r="B295">
        <v>5.57E-2</v>
      </c>
      <c r="C295">
        <v>1.5299999999999999E-2</v>
      </c>
      <c r="D295">
        <v>7.2700000000000001E-2</v>
      </c>
      <c r="E295">
        <v>1.1000000000000001E-3</v>
      </c>
    </row>
    <row r="296" spans="1:5" x14ac:dyDescent="0.55000000000000004">
      <c r="A296" s="22" t="s">
        <v>641</v>
      </c>
      <c r="B296">
        <v>5.7000000000000002E-2</v>
      </c>
      <c r="C296">
        <v>1.67E-2</v>
      </c>
      <c r="D296">
        <v>3.7900000000000003E-2</v>
      </c>
      <c r="E296">
        <v>1.2999999999999999E-3</v>
      </c>
    </row>
    <row r="297" spans="1:5" x14ac:dyDescent="0.55000000000000004">
      <c r="A297" s="22" t="s">
        <v>642</v>
      </c>
      <c r="B297">
        <v>1.4E-2</v>
      </c>
      <c r="C297">
        <v>1.4E-3</v>
      </c>
      <c r="D297">
        <v>-2.7900000000000001E-2</v>
      </c>
      <c r="E297">
        <v>1E-3</v>
      </c>
    </row>
    <row r="298" spans="1:5" x14ac:dyDescent="0.55000000000000004">
      <c r="A298" s="22" t="s">
        <v>643</v>
      </c>
      <c r="B298">
        <v>-2.1600000000000001E-2</v>
      </c>
      <c r="C298">
        <v>-6.6E-3</v>
      </c>
      <c r="D298">
        <v>-4.2599999999999999E-2</v>
      </c>
      <c r="E298">
        <v>1.1000000000000001E-3</v>
      </c>
    </row>
    <row r="299" spans="1:5" x14ac:dyDescent="0.55000000000000004">
      <c r="A299" s="22" t="s">
        <v>644</v>
      </c>
      <c r="B299">
        <v>4.8599999999999997E-2</v>
      </c>
      <c r="C299">
        <v>-1.4800000000000001E-2</v>
      </c>
      <c r="D299">
        <v>3.2599999999999997E-2</v>
      </c>
      <c r="E299">
        <v>1.2999999999999999E-3</v>
      </c>
    </row>
    <row r="300" spans="1:5" x14ac:dyDescent="0.55000000000000004">
      <c r="A300" s="22" t="s">
        <v>645</v>
      </c>
      <c r="B300">
        <v>-2.3599999999999999E-2</v>
      </c>
      <c r="C300">
        <v>-8.0000000000000004E-4</v>
      </c>
      <c r="D300">
        <v>-1.4200000000000001E-2</v>
      </c>
      <c r="E300">
        <v>1.1999999999999999E-3</v>
      </c>
    </row>
    <row r="301" spans="1:5" x14ac:dyDescent="0.55000000000000004">
      <c r="A301" s="22" t="s">
        <v>646</v>
      </c>
      <c r="B301">
        <v>-2.63E-2</v>
      </c>
      <c r="C301">
        <v>-1.9599999999999999E-2</v>
      </c>
      <c r="D301">
        <v>-3.9800000000000002E-2</v>
      </c>
      <c r="E301">
        <v>1.1999999999999999E-3</v>
      </c>
    </row>
    <row r="302" spans="1:5" x14ac:dyDescent="0.55000000000000004">
      <c r="A302" s="22" t="s">
        <v>647</v>
      </c>
      <c r="B302">
        <v>6.9500000000000006E-2</v>
      </c>
      <c r="C302">
        <v>-2.0500000000000001E-2</v>
      </c>
      <c r="D302">
        <v>0.02</v>
      </c>
      <c r="E302">
        <v>1.2999999999999999E-3</v>
      </c>
    </row>
    <row r="303" spans="1:5" x14ac:dyDescent="0.55000000000000004">
      <c r="A303" s="22" t="s">
        <v>648</v>
      </c>
      <c r="B303">
        <v>4.2900000000000001E-2</v>
      </c>
      <c r="C303">
        <v>9.4999999999999998E-3</v>
      </c>
      <c r="D303">
        <v>-1.6999999999999999E-3</v>
      </c>
      <c r="E303">
        <v>1.2999999999999999E-3</v>
      </c>
    </row>
    <row r="304" spans="1:5" x14ac:dyDescent="0.55000000000000004">
      <c r="A304" s="22" t="s">
        <v>649</v>
      </c>
      <c r="B304">
        <v>6.9999999999999993E-3</v>
      </c>
      <c r="C304">
        <v>1.8599999999999998E-2</v>
      </c>
      <c r="D304">
        <v>6.1999999999999998E-3</v>
      </c>
      <c r="E304">
        <v>1.1999999999999999E-3</v>
      </c>
    </row>
    <row r="305" spans="1:5" x14ac:dyDescent="0.55000000000000004">
      <c r="A305" s="22" t="s">
        <v>650</v>
      </c>
      <c r="B305">
        <v>-2.53E-2</v>
      </c>
      <c r="C305">
        <v>-2.3E-3</v>
      </c>
      <c r="D305">
        <v>1.8E-3</v>
      </c>
      <c r="E305">
        <v>1.6000000000000001E-3</v>
      </c>
    </row>
    <row r="306" spans="1:5" x14ac:dyDescent="0.55000000000000004">
      <c r="A306" s="22" t="s">
        <v>651</v>
      </c>
      <c r="B306">
        <v>5.7999999999999996E-3</v>
      </c>
      <c r="C306">
        <v>-3.3E-3</v>
      </c>
      <c r="D306">
        <v>-8.0000000000000004E-4</v>
      </c>
      <c r="E306">
        <v>1.1000000000000001E-3</v>
      </c>
    </row>
    <row r="307" spans="1:5" x14ac:dyDescent="0.55000000000000004">
      <c r="A307" s="22" t="s">
        <v>652</v>
      </c>
      <c r="B307">
        <v>3.3300000000000003E-2</v>
      </c>
      <c r="C307">
        <v>-2.24E-2</v>
      </c>
      <c r="D307">
        <v>-1.55E-2</v>
      </c>
      <c r="E307">
        <v>1.1999999999999999E-3</v>
      </c>
    </row>
    <row r="308" spans="1:5" x14ac:dyDescent="0.55000000000000004">
      <c r="A308" s="22" t="s">
        <v>653</v>
      </c>
      <c r="B308">
        <v>1.4500000000000001E-2</v>
      </c>
      <c r="C308">
        <v>-6.5000000000000006E-3</v>
      </c>
      <c r="D308">
        <v>1.4800000000000001E-2</v>
      </c>
      <c r="E308">
        <v>1.5E-3</v>
      </c>
    </row>
    <row r="309" spans="1:5" x14ac:dyDescent="0.55000000000000004">
      <c r="A309" s="22" t="s">
        <v>654</v>
      </c>
      <c r="B309">
        <v>-2.64E-2</v>
      </c>
      <c r="C309">
        <v>8.5000000000000006E-3</v>
      </c>
      <c r="D309">
        <v>-6.1999999999999998E-3</v>
      </c>
      <c r="E309">
        <v>1.1999999999999999E-3</v>
      </c>
    </row>
    <row r="310" spans="1:5" x14ac:dyDescent="0.55000000000000004">
      <c r="A310" s="22" t="s">
        <v>655</v>
      </c>
      <c r="B310">
        <v>4.4400000000000002E-2</v>
      </c>
      <c r="C310">
        <v>-2.9700000000000001E-2</v>
      </c>
      <c r="D310">
        <v>2.23E-2</v>
      </c>
      <c r="E310">
        <v>1.1000000000000001E-3</v>
      </c>
    </row>
    <row r="311" spans="1:5" x14ac:dyDescent="0.55000000000000004">
      <c r="A311" s="22" t="s">
        <v>656</v>
      </c>
      <c r="B311">
        <v>-4.9699999999999987E-2</v>
      </c>
      <c r="C311">
        <v>4.8999999999999998E-3</v>
      </c>
      <c r="D311">
        <v>-2.9999999999999997E-4</v>
      </c>
      <c r="E311">
        <v>1.1999999999999999E-3</v>
      </c>
    </row>
    <row r="312" spans="1:5" x14ac:dyDescent="0.55000000000000004">
      <c r="A312" s="22" t="s">
        <v>657</v>
      </c>
      <c r="B312">
        <v>3.2000000000000001E-2</v>
      </c>
      <c r="C312">
        <v>-0.01</v>
      </c>
      <c r="D312">
        <v>2.0000000000000001E-4</v>
      </c>
      <c r="E312">
        <v>1.2999999999999999E-3</v>
      </c>
    </row>
    <row r="313" spans="1:5" x14ac:dyDescent="0.55000000000000004">
      <c r="A313" s="22" t="s">
        <v>658</v>
      </c>
      <c r="B313">
        <v>3.8399999999999997E-2</v>
      </c>
      <c r="C313">
        <v>-1.6299999999999999E-2</v>
      </c>
      <c r="D313">
        <v>1.24E-2</v>
      </c>
      <c r="E313">
        <v>1.5E-3</v>
      </c>
    </row>
    <row r="314" spans="1:5" x14ac:dyDescent="0.55000000000000004">
      <c r="A314" s="22" t="s">
        <v>659</v>
      </c>
      <c r="B314">
        <v>9.1000000000000004E-3</v>
      </c>
      <c r="C314">
        <v>-4.0999999999999986E-3</v>
      </c>
      <c r="D314">
        <v>-3.2000000000000002E-3</v>
      </c>
      <c r="E314">
        <v>1.5E-3</v>
      </c>
    </row>
    <row r="315" spans="1:5" x14ac:dyDescent="0.55000000000000004">
      <c r="A315" s="22" t="s">
        <v>660</v>
      </c>
      <c r="B315">
        <v>-7.7000000000000002E-3</v>
      </c>
      <c r="C315">
        <v>1.15E-2</v>
      </c>
      <c r="D315">
        <v>8.9999999999999998E-4</v>
      </c>
      <c r="E315">
        <v>1.5E-3</v>
      </c>
    </row>
    <row r="316" spans="1:5" x14ac:dyDescent="0.55000000000000004">
      <c r="A316" s="22" t="s">
        <v>661</v>
      </c>
      <c r="B316">
        <v>-2.0400000000000001E-2</v>
      </c>
      <c r="C316">
        <v>1.09E-2</v>
      </c>
      <c r="D316">
        <v>-1.4200000000000001E-2</v>
      </c>
      <c r="E316">
        <v>1.6000000000000001E-3</v>
      </c>
    </row>
    <row r="317" spans="1:5" x14ac:dyDescent="0.55000000000000004">
      <c r="A317" s="22" t="s">
        <v>662</v>
      </c>
      <c r="B317">
        <v>-6.6E-3</v>
      </c>
      <c r="C317">
        <v>-1.03E-2</v>
      </c>
      <c r="D317">
        <v>-5.5000000000000014E-3</v>
      </c>
      <c r="E317">
        <v>1.4E-3</v>
      </c>
    </row>
    <row r="318" spans="1:5" x14ac:dyDescent="0.55000000000000004">
      <c r="A318" s="22" t="s">
        <v>663</v>
      </c>
      <c r="B318">
        <v>5.96E-2</v>
      </c>
      <c r="C318">
        <v>-7.1999999999999998E-3</v>
      </c>
      <c r="D318">
        <v>1.0200000000000001E-2</v>
      </c>
      <c r="E318">
        <v>1E-3</v>
      </c>
    </row>
    <row r="319" spans="1:5" x14ac:dyDescent="0.55000000000000004">
      <c r="A319" s="22" t="s">
        <v>664</v>
      </c>
      <c r="B319">
        <v>2.93E-2</v>
      </c>
      <c r="C319">
        <v>-1.5100000000000001E-2</v>
      </c>
      <c r="D319">
        <v>1.9E-3</v>
      </c>
      <c r="E319">
        <v>1.6000000000000001E-3</v>
      </c>
    </row>
    <row r="320" spans="1:5" x14ac:dyDescent="0.55000000000000004">
      <c r="A320" s="22" t="s">
        <v>665</v>
      </c>
      <c r="B320">
        <v>-3.3999999999999998E-3</v>
      </c>
      <c r="C320">
        <v>3.5400000000000001E-2</v>
      </c>
      <c r="D320">
        <v>1.2800000000000001E-2</v>
      </c>
      <c r="E320">
        <v>1.6000000000000001E-3</v>
      </c>
    </row>
    <row r="321" spans="1:5" x14ac:dyDescent="0.55000000000000004">
      <c r="A321" s="22" t="s">
        <v>666</v>
      </c>
      <c r="B321">
        <v>-2.7000000000000001E-3</v>
      </c>
      <c r="C321">
        <v>2.2200000000000001E-2</v>
      </c>
      <c r="D321">
        <v>-5.0000000000000001E-4</v>
      </c>
      <c r="E321">
        <v>1.4E-3</v>
      </c>
    </row>
    <row r="322" spans="1:5" x14ac:dyDescent="0.55000000000000004">
      <c r="A322" s="22" t="s">
        <v>667</v>
      </c>
      <c r="B322">
        <v>-1.44E-2</v>
      </c>
      <c r="C322">
        <v>-2.0999999999999999E-3</v>
      </c>
      <c r="D322">
        <v>-8.3999999999999995E-3</v>
      </c>
      <c r="E322">
        <v>1.8E-3</v>
      </c>
    </row>
    <row r="323" spans="1:5" x14ac:dyDescent="0.55000000000000004">
      <c r="A323" s="22" t="s">
        <v>668</v>
      </c>
      <c r="B323">
        <v>-2.8299999999999999E-2</v>
      </c>
      <c r="C323">
        <v>2.5999999999999999E-3</v>
      </c>
      <c r="D323">
        <v>1.55E-2</v>
      </c>
      <c r="E323">
        <v>1.6000000000000001E-3</v>
      </c>
    </row>
    <row r="324" spans="1:5" x14ac:dyDescent="0.55000000000000004">
      <c r="A324" s="22" t="s">
        <v>669</v>
      </c>
      <c r="B324">
        <v>5.1000000000000004E-3</v>
      </c>
      <c r="C324">
        <v>-5.0000000000000001E-4</v>
      </c>
      <c r="D324">
        <v>2.5000000000000001E-3</v>
      </c>
      <c r="E324">
        <v>1.6999999999999999E-3</v>
      </c>
    </row>
    <row r="325" spans="1:5" x14ac:dyDescent="0.55000000000000004">
      <c r="A325" s="22" t="s">
        <v>670</v>
      </c>
      <c r="B325">
        <v>-1.89E-2</v>
      </c>
      <c r="C325">
        <v>-1.89E-2</v>
      </c>
      <c r="D325">
        <v>-5.0000000000000001E-3</v>
      </c>
      <c r="E325">
        <v>1.8E-3</v>
      </c>
    </row>
    <row r="326" spans="1:5" x14ac:dyDescent="0.55000000000000004">
      <c r="A326" s="22" t="s">
        <v>671</v>
      </c>
      <c r="B326">
        <v>2.4E-2</v>
      </c>
      <c r="C326">
        <v>-1.04E-2</v>
      </c>
      <c r="D326">
        <v>-2.5000000000000001E-3</v>
      </c>
      <c r="E326">
        <v>1.5E-3</v>
      </c>
    </row>
    <row r="327" spans="1:5" x14ac:dyDescent="0.55000000000000004">
      <c r="A327" s="22" t="s">
        <v>672</v>
      </c>
      <c r="B327">
        <v>-4.5599999999999988E-2</v>
      </c>
      <c r="C327">
        <v>3.7000000000000002E-3</v>
      </c>
      <c r="D327">
        <v>-3.5200000000000002E-2</v>
      </c>
      <c r="E327">
        <v>1.6999999999999999E-3</v>
      </c>
    </row>
    <row r="328" spans="1:5" x14ac:dyDescent="0.55000000000000004">
      <c r="A328" s="22" t="s">
        <v>673</v>
      </c>
      <c r="B328">
        <v>2.0999999999999999E-3</v>
      </c>
      <c r="C328">
        <v>-8.5000000000000006E-3</v>
      </c>
      <c r="D328">
        <v>-2.4400000000000002E-2</v>
      </c>
      <c r="E328">
        <v>1.6000000000000001E-3</v>
      </c>
    </row>
    <row r="329" spans="1:5" x14ac:dyDescent="0.55000000000000004">
      <c r="A329" s="22" t="s">
        <v>674</v>
      </c>
      <c r="B329">
        <v>4.5999999999999999E-2</v>
      </c>
      <c r="C329">
        <v>-1.3599999999999999E-2</v>
      </c>
      <c r="D329">
        <v>-1.9E-3</v>
      </c>
      <c r="E329">
        <v>1.2999999999999999E-3</v>
      </c>
    </row>
    <row r="330" spans="1:5" x14ac:dyDescent="0.55000000000000004">
      <c r="A330" s="22" t="s">
        <v>675</v>
      </c>
      <c r="B330">
        <v>2.8400000000000002E-2</v>
      </c>
      <c r="C330">
        <v>-1.2999999999999999E-2</v>
      </c>
      <c r="D330">
        <v>-1.5E-3</v>
      </c>
      <c r="E330">
        <v>8.0000000000000004E-4</v>
      </c>
    </row>
    <row r="331" spans="1:5" x14ac:dyDescent="0.55000000000000004">
      <c r="A331" s="22" t="s">
        <v>676</v>
      </c>
      <c r="B331">
        <v>2.0000000000000001E-4</v>
      </c>
      <c r="C331">
        <v>-8.5000000000000006E-3</v>
      </c>
      <c r="D331">
        <v>-2.8299999999999999E-2</v>
      </c>
      <c r="E331">
        <v>1.2999999999999999E-3</v>
      </c>
    </row>
    <row r="332" spans="1:5" x14ac:dyDescent="0.55000000000000004">
      <c r="A332" s="22" t="s">
        <v>677</v>
      </c>
      <c r="B332">
        <v>5.1299999999999998E-2</v>
      </c>
      <c r="C332">
        <v>5.0000000000000001E-3</v>
      </c>
      <c r="D332">
        <v>3.4500000000000003E-2</v>
      </c>
      <c r="E332">
        <v>1.1000000000000001E-3</v>
      </c>
    </row>
    <row r="333" spans="1:5" x14ac:dyDescent="0.55000000000000004">
      <c r="A333" s="22" t="s">
        <v>678</v>
      </c>
      <c r="B333">
        <v>1.67E-2</v>
      </c>
      <c r="C333">
        <v>-1.8E-3</v>
      </c>
      <c r="D333">
        <v>-2.7000000000000001E-3</v>
      </c>
      <c r="E333">
        <v>7.000000000000001E-4</v>
      </c>
    </row>
    <row r="334" spans="1:5" x14ac:dyDescent="0.55000000000000004">
      <c r="A334" s="22" t="s">
        <v>679</v>
      </c>
      <c r="B334">
        <v>3.6600000000000001E-2</v>
      </c>
      <c r="C334">
        <v>-5.0000000000000001E-3</v>
      </c>
      <c r="D334">
        <v>-1.4500000000000001E-2</v>
      </c>
      <c r="E334">
        <v>8.0000000000000004E-4</v>
      </c>
    </row>
    <row r="335" spans="1:5" x14ac:dyDescent="0.55000000000000004">
      <c r="A335" s="22" t="s">
        <v>680</v>
      </c>
      <c r="B335">
        <v>4.2699999999999988E-2</v>
      </c>
      <c r="C335">
        <v>-3.4700000000000002E-2</v>
      </c>
      <c r="D335">
        <v>-3.7000000000000002E-3</v>
      </c>
      <c r="E335">
        <v>8.9999999999999998E-4</v>
      </c>
    </row>
    <row r="336" spans="1:5" x14ac:dyDescent="0.55000000000000004">
      <c r="A336" s="22" t="s">
        <v>681</v>
      </c>
      <c r="B336">
        <v>3.1E-2</v>
      </c>
      <c r="C336">
        <v>3.8999999999999998E-3</v>
      </c>
      <c r="D336">
        <v>2.4500000000000001E-2</v>
      </c>
      <c r="E336">
        <v>5.0000000000000001E-4</v>
      </c>
    </row>
    <row r="337" spans="1:5" x14ac:dyDescent="0.55000000000000004">
      <c r="A337" s="22" t="s">
        <v>682</v>
      </c>
      <c r="B337">
        <v>1.0800000000000001E-2</v>
      </c>
      <c r="C337">
        <v>3.8E-3</v>
      </c>
      <c r="D337">
        <v>2.0000000000000001E-4</v>
      </c>
      <c r="E337">
        <v>5.9999999999999995E-4</v>
      </c>
    </row>
    <row r="338" spans="1:5" x14ac:dyDescent="0.55000000000000004">
      <c r="A338" s="22" t="s">
        <v>683</v>
      </c>
      <c r="B338">
        <v>0.05</v>
      </c>
      <c r="C338">
        <v>1.0500000000000001E-2</v>
      </c>
      <c r="D338">
        <v>4.1399999999999999E-2</v>
      </c>
      <c r="E338">
        <v>5.0000000000000001E-4</v>
      </c>
    </row>
    <row r="339" spans="1:5" x14ac:dyDescent="0.55000000000000004">
      <c r="A339" s="22" t="s">
        <v>684</v>
      </c>
      <c r="B339">
        <v>-2.35E-2</v>
      </c>
      <c r="C339">
        <v>2.6800000000000001E-2</v>
      </c>
      <c r="D339">
        <v>-1.4200000000000001E-2</v>
      </c>
      <c r="E339">
        <v>5.0000000000000001E-4</v>
      </c>
    </row>
    <row r="340" spans="1:5" x14ac:dyDescent="0.55000000000000004">
      <c r="A340" s="22" t="s">
        <v>685</v>
      </c>
      <c r="B340">
        <v>6.4000000000000001E-2</v>
      </c>
      <c r="C340">
        <v>-2.5600000000000001E-2</v>
      </c>
      <c r="D340">
        <v>6.7999999999999996E-3</v>
      </c>
      <c r="E340">
        <v>8.9999999999999998E-4</v>
      </c>
    </row>
    <row r="341" spans="1:5" x14ac:dyDescent="0.55000000000000004">
      <c r="A341" s="22" t="s">
        <v>686</v>
      </c>
      <c r="B341">
        <v>-1.67E-2</v>
      </c>
      <c r="C341">
        <v>6.1000000000000004E-3</v>
      </c>
      <c r="D341">
        <v>6.4000000000000003E-3</v>
      </c>
      <c r="E341">
        <v>7.000000000000001E-4</v>
      </c>
    </row>
    <row r="342" spans="1:5" x14ac:dyDescent="0.55000000000000004">
      <c r="A342" s="22" t="s">
        <v>687</v>
      </c>
      <c r="B342">
        <v>9.4100000000000003E-2</v>
      </c>
      <c r="C342">
        <v>-2.6499999999999999E-2</v>
      </c>
      <c r="D342">
        <v>4.4499999999999998E-2</v>
      </c>
      <c r="E342">
        <v>5.9999999999999995E-4</v>
      </c>
    </row>
    <row r="343" spans="1:5" x14ac:dyDescent="0.55000000000000004">
      <c r="A343" s="22" t="s">
        <v>688</v>
      </c>
      <c r="B343">
        <v>5.4899999999999997E-2</v>
      </c>
      <c r="C343">
        <v>2.18E-2</v>
      </c>
      <c r="D343">
        <v>5.6800000000000003E-2</v>
      </c>
      <c r="E343">
        <v>8.0000000000000004E-4</v>
      </c>
    </row>
    <row r="344" spans="1:5" x14ac:dyDescent="0.55000000000000004">
      <c r="A344" s="22" t="s">
        <v>689</v>
      </c>
      <c r="B344">
        <v>6.0000000000000001E-3</v>
      </c>
      <c r="C344">
        <v>2.3999999999999998E-3</v>
      </c>
      <c r="D344">
        <v>2.1000000000000001E-2</v>
      </c>
      <c r="E344">
        <v>8.0000000000000004E-4</v>
      </c>
    </row>
    <row r="345" spans="1:5" x14ac:dyDescent="0.55000000000000004">
      <c r="A345" s="22" t="s">
        <v>690</v>
      </c>
      <c r="B345">
        <v>3.0200000000000001E-2</v>
      </c>
      <c r="C345">
        <v>1.55E-2</v>
      </c>
      <c r="D345">
        <v>6.1000000000000004E-3</v>
      </c>
      <c r="E345">
        <v>8.9999999999999998E-4</v>
      </c>
    </row>
    <row r="346" spans="1:5" x14ac:dyDescent="0.55000000000000004">
      <c r="A346" s="22" t="s">
        <v>691</v>
      </c>
      <c r="B346">
        <v>-1.5E-3</v>
      </c>
      <c r="C346">
        <v>-6.5000000000000006E-3</v>
      </c>
      <c r="D346">
        <v>1.9300000000000001E-2</v>
      </c>
      <c r="E346">
        <v>1E-3</v>
      </c>
    </row>
    <row r="347" spans="1:5" x14ac:dyDescent="0.55000000000000004">
      <c r="A347" s="22" t="s">
        <v>692</v>
      </c>
      <c r="B347">
        <v>3.1099999999999999E-2</v>
      </c>
      <c r="C347">
        <v>-1.7500000000000002E-2</v>
      </c>
      <c r="D347">
        <v>7.4999999999999997E-3</v>
      </c>
      <c r="E347">
        <v>1E-3</v>
      </c>
    </row>
    <row r="348" spans="1:5" x14ac:dyDescent="0.55000000000000004">
      <c r="A348" s="22" t="s">
        <v>693</v>
      </c>
      <c r="B348">
        <v>9.3999999999999986E-3</v>
      </c>
      <c r="C348">
        <v>-2.5000000000000001E-3</v>
      </c>
      <c r="D348">
        <v>-9.5999999999999992E-3</v>
      </c>
      <c r="E348">
        <v>1.4E-3</v>
      </c>
    </row>
    <row r="349" spans="1:5" x14ac:dyDescent="0.55000000000000004">
      <c r="A349" s="22" t="s">
        <v>694</v>
      </c>
      <c r="B349">
        <v>6.5500000000000003E-2</v>
      </c>
      <c r="C349">
        <v>-4.6100000000000002E-2</v>
      </c>
      <c r="D349">
        <v>1.8499999999999999E-2</v>
      </c>
      <c r="E349">
        <v>1E-3</v>
      </c>
    </row>
    <row r="350" spans="1:5" x14ac:dyDescent="0.55000000000000004">
      <c r="A350" s="22" t="s">
        <v>695</v>
      </c>
      <c r="B350">
        <v>1.89E-2</v>
      </c>
      <c r="C350">
        <v>-1.2E-2</v>
      </c>
      <c r="D350">
        <v>3.8999999999999998E-3</v>
      </c>
      <c r="E350">
        <v>1E-3</v>
      </c>
    </row>
    <row r="351" spans="1:5" x14ac:dyDescent="0.55000000000000004">
      <c r="A351" s="22" t="s">
        <v>696</v>
      </c>
      <c r="B351">
        <v>2.2000000000000001E-3</v>
      </c>
      <c r="C351">
        <v>-4.5999999999999999E-3</v>
      </c>
      <c r="D351">
        <v>7.4999999999999997E-3</v>
      </c>
      <c r="E351">
        <v>1.6000000000000001E-3</v>
      </c>
    </row>
    <row r="352" spans="1:5" x14ac:dyDescent="0.55000000000000004">
      <c r="A352" s="22" t="s">
        <v>697</v>
      </c>
      <c r="B352">
        <v>-3.7000000000000002E-3</v>
      </c>
      <c r="C352">
        <v>3.0000000000000001E-3</v>
      </c>
      <c r="D352">
        <v>-1.01E-2</v>
      </c>
      <c r="E352">
        <v>1.6000000000000001E-3</v>
      </c>
    </row>
    <row r="353" spans="1:5" x14ac:dyDescent="0.55000000000000004">
      <c r="A353" s="22" t="s">
        <v>698</v>
      </c>
      <c r="B353">
        <v>-2.6700000000000002E-2</v>
      </c>
      <c r="C353">
        <v>1.46E-2</v>
      </c>
      <c r="D353">
        <v>-1.1000000000000001E-3</v>
      </c>
      <c r="E353">
        <v>1.8E-3</v>
      </c>
    </row>
    <row r="354" spans="1:5" x14ac:dyDescent="0.55000000000000004">
      <c r="A354" s="22" t="s">
        <v>699</v>
      </c>
      <c r="B354">
        <v>7.0400000000000004E-2</v>
      </c>
      <c r="C354">
        <v>-2.1999999999999999E-2</v>
      </c>
      <c r="D354">
        <v>3.3E-3</v>
      </c>
      <c r="E354">
        <v>1.6999999999999999E-3</v>
      </c>
    </row>
    <row r="355" spans="1:5" x14ac:dyDescent="0.55000000000000004">
      <c r="A355" s="22" t="s">
        <v>700</v>
      </c>
      <c r="B355">
        <v>1.49E-2</v>
      </c>
      <c r="C355">
        <v>1.9800000000000002E-2</v>
      </c>
      <c r="D355">
        <v>-2.1100000000000001E-2</v>
      </c>
      <c r="E355">
        <v>1.8E-3</v>
      </c>
    </row>
    <row r="356" spans="1:5" x14ac:dyDescent="0.55000000000000004">
      <c r="A356" s="22" t="s">
        <v>701</v>
      </c>
      <c r="B356">
        <v>-3.0300000000000001E-2</v>
      </c>
      <c r="C356">
        <v>5.0000000000000001E-3</v>
      </c>
      <c r="D356">
        <v>8.199999999999999E-3</v>
      </c>
      <c r="E356">
        <v>2.2000000000000001E-3</v>
      </c>
    </row>
    <row r="357" spans="1:5" x14ac:dyDescent="0.55000000000000004">
      <c r="A357" s="22" t="s">
        <v>702</v>
      </c>
      <c r="B357">
        <v>3.78E-2</v>
      </c>
      <c r="C357">
        <v>-9.7000000000000003E-3</v>
      </c>
      <c r="D357">
        <v>-4.5999999999999999E-3</v>
      </c>
      <c r="E357">
        <v>1.9E-3</v>
      </c>
    </row>
    <row r="358" spans="1:5" x14ac:dyDescent="0.55000000000000004">
      <c r="A358" s="22" t="s">
        <v>703</v>
      </c>
      <c r="B358">
        <v>6.6400000000000001E-2</v>
      </c>
      <c r="C358">
        <v>-2.1299999999999999E-2</v>
      </c>
      <c r="D358">
        <v>-4.8999999999999998E-3</v>
      </c>
      <c r="E358">
        <v>1.5E-3</v>
      </c>
    </row>
    <row r="359" spans="1:5" x14ac:dyDescent="0.55000000000000004">
      <c r="A359" s="22" t="s">
        <v>704</v>
      </c>
      <c r="B359">
        <v>2.8E-3</v>
      </c>
      <c r="C359">
        <v>-2.9999999999999997E-4</v>
      </c>
      <c r="D359">
        <v>-1.6000000000000001E-3</v>
      </c>
      <c r="E359">
        <v>1.9E-3</v>
      </c>
    </row>
    <row r="360" spans="1:5" x14ac:dyDescent="0.55000000000000004">
      <c r="A360" s="22" t="s">
        <v>705</v>
      </c>
      <c r="B360">
        <v>-5.2200000000000003E-2</v>
      </c>
      <c r="C360">
        <v>1.4999999999999999E-2</v>
      </c>
      <c r="D360">
        <v>-1.32E-2</v>
      </c>
      <c r="E360">
        <v>2.3E-3</v>
      </c>
    </row>
    <row r="361" spans="1:5" x14ac:dyDescent="0.55000000000000004">
      <c r="A361" s="22" t="s">
        <v>706</v>
      </c>
      <c r="B361">
        <v>3.4700000000000002E-2</v>
      </c>
      <c r="C361">
        <v>-1.5299999999999999E-2</v>
      </c>
      <c r="D361">
        <v>-1.0999999999999999E-2</v>
      </c>
      <c r="E361">
        <v>2E-3</v>
      </c>
    </row>
    <row r="362" spans="1:5" x14ac:dyDescent="0.55000000000000004">
      <c r="A362" s="22" t="s">
        <v>707</v>
      </c>
      <c r="B362">
        <v>4.8399999999999999E-2</v>
      </c>
      <c r="C362">
        <v>-1.6899999999999998E-2</v>
      </c>
      <c r="D362">
        <v>-7.000000000000001E-4</v>
      </c>
      <c r="E362">
        <v>2.2000000000000001E-3</v>
      </c>
    </row>
    <row r="363" spans="1:5" x14ac:dyDescent="0.55000000000000004">
      <c r="A363" s="22" t="s">
        <v>708</v>
      </c>
      <c r="B363">
        <v>-3.1899999999999998E-2</v>
      </c>
      <c r="C363">
        <v>1.89E-2</v>
      </c>
      <c r="D363">
        <v>-7.3000000000000001E-3</v>
      </c>
      <c r="E363">
        <v>1.6999999999999999E-3</v>
      </c>
    </row>
    <row r="364" spans="1:5" x14ac:dyDescent="0.55000000000000004">
      <c r="A364" s="22" t="s">
        <v>709</v>
      </c>
      <c r="B364">
        <v>-5.1399999999999987E-2</v>
      </c>
      <c r="C364">
        <v>1.6E-2</v>
      </c>
      <c r="D364">
        <v>1.7500000000000002E-2</v>
      </c>
      <c r="E364">
        <v>1.8E-3</v>
      </c>
    </row>
    <row r="365" spans="1:5" x14ac:dyDescent="0.55000000000000004">
      <c r="A365" s="22" t="s">
        <v>710</v>
      </c>
      <c r="B365">
        <v>5.1999999999999998E-3</v>
      </c>
      <c r="C365">
        <v>-1.1999999999999999E-3</v>
      </c>
      <c r="D365">
        <v>-7.000000000000001E-4</v>
      </c>
      <c r="E365">
        <v>2.5000000000000001E-3</v>
      </c>
    </row>
    <row r="366" spans="1:5" x14ac:dyDescent="0.55000000000000004">
      <c r="A366" s="22" t="s">
        <v>711</v>
      </c>
      <c r="B366">
        <v>3.5000000000000001E-3</v>
      </c>
      <c r="C366">
        <v>-2.0999999999999999E-3</v>
      </c>
      <c r="D366">
        <v>1.7600000000000001E-2</v>
      </c>
      <c r="E366">
        <v>2E-3</v>
      </c>
    </row>
    <row r="367" spans="1:5" x14ac:dyDescent="0.55000000000000004">
      <c r="A367" s="22" t="s">
        <v>712</v>
      </c>
      <c r="B367">
        <v>3.1600000000000003E-2</v>
      </c>
      <c r="C367">
        <v>-2.0000000000000001E-4</v>
      </c>
      <c r="D367">
        <v>-2.1499999999999998E-2</v>
      </c>
      <c r="E367">
        <v>2.3999999999999998E-3</v>
      </c>
    </row>
    <row r="368" spans="1:5" x14ac:dyDescent="0.55000000000000004">
      <c r="A368" s="22" t="s">
        <v>713</v>
      </c>
      <c r="B368">
        <v>-3.5700000000000003E-2</v>
      </c>
      <c r="C368">
        <v>3.3799999999999997E-2</v>
      </c>
      <c r="D368">
        <v>2.8299999999999999E-2</v>
      </c>
      <c r="E368">
        <v>2.7000000000000001E-3</v>
      </c>
    </row>
    <row r="369" spans="1:5" x14ac:dyDescent="0.55000000000000004">
      <c r="A369" s="22" t="s">
        <v>714</v>
      </c>
      <c r="B369">
        <v>-2.07E-2</v>
      </c>
      <c r="C369">
        <v>-7.4999999999999997E-3</v>
      </c>
      <c r="D369">
        <v>-6.6E-3</v>
      </c>
      <c r="E369">
        <v>2.3999999999999998E-3</v>
      </c>
    </row>
    <row r="370" spans="1:5" x14ac:dyDescent="0.55000000000000004">
      <c r="A370" s="22" t="s">
        <v>715</v>
      </c>
      <c r="B370">
        <v>2.1299999999999999E-2</v>
      </c>
      <c r="C370">
        <v>3.3E-3</v>
      </c>
      <c r="D370">
        <v>-5.3E-3</v>
      </c>
      <c r="E370">
        <v>2.3E-3</v>
      </c>
    </row>
    <row r="371" spans="1:5" x14ac:dyDescent="0.55000000000000004">
      <c r="A371" s="22" t="s">
        <v>716</v>
      </c>
      <c r="B371">
        <v>4.2599999999999999E-2</v>
      </c>
      <c r="C371">
        <v>-1.5699999999999999E-2</v>
      </c>
      <c r="D371">
        <v>-1.47E-2</v>
      </c>
      <c r="E371">
        <v>2.5000000000000001E-3</v>
      </c>
    </row>
    <row r="372" spans="1:5" x14ac:dyDescent="0.55000000000000004">
      <c r="A372" s="22" t="s">
        <v>717</v>
      </c>
      <c r="B372">
        <v>3.4599999999999999E-2</v>
      </c>
      <c r="C372">
        <v>-1.0800000000000001E-2</v>
      </c>
      <c r="D372">
        <v>-2.01E-2</v>
      </c>
      <c r="E372">
        <v>2.5999999999999999E-3</v>
      </c>
    </row>
    <row r="373" spans="1:5" x14ac:dyDescent="0.55000000000000004">
      <c r="A373" s="22" t="s">
        <v>718</v>
      </c>
      <c r="B373">
        <v>-7.4999999999999997E-3</v>
      </c>
      <c r="C373">
        <v>5.8999999999999999E-3</v>
      </c>
      <c r="D373">
        <v>-2.9999999999999997E-4</v>
      </c>
      <c r="E373">
        <v>2.3999999999999998E-3</v>
      </c>
    </row>
    <row r="374" spans="1:5" x14ac:dyDescent="0.55000000000000004">
      <c r="A374" s="22" t="s">
        <v>719</v>
      </c>
      <c r="B374">
        <v>6.6E-3</v>
      </c>
      <c r="C374">
        <v>-8.0000000000000002E-3</v>
      </c>
      <c r="D374">
        <v>4.7999999999999996E-3</v>
      </c>
      <c r="E374">
        <v>3.0000000000000001E-3</v>
      </c>
    </row>
    <row r="375" spans="1:5" x14ac:dyDescent="0.55000000000000004">
      <c r="A375" s="22" t="s">
        <v>720</v>
      </c>
      <c r="B375">
        <v>-5.1200000000000002E-2</v>
      </c>
      <c r="C375">
        <v>5.9999999999999995E-4</v>
      </c>
      <c r="D375">
        <v>-4.5000000000000014E-3</v>
      </c>
      <c r="E375">
        <v>2.5000000000000001E-3</v>
      </c>
    </row>
    <row r="376" spans="1:5" x14ac:dyDescent="0.55000000000000004">
      <c r="A376" s="22" t="s">
        <v>721</v>
      </c>
      <c r="B376">
        <v>-5.9900000000000002E-2</v>
      </c>
      <c r="C376">
        <v>5.9999999999999995E-4</v>
      </c>
      <c r="D376">
        <v>9.4999999999999998E-3</v>
      </c>
      <c r="E376">
        <v>2.5999999999999999E-3</v>
      </c>
    </row>
    <row r="377" spans="1:5" x14ac:dyDescent="0.55000000000000004">
      <c r="A377" s="22" t="s">
        <v>722</v>
      </c>
      <c r="B377">
        <v>-4.3200000000000002E-2</v>
      </c>
      <c r="C377">
        <v>-2.46E-2</v>
      </c>
      <c r="D377">
        <v>-1.8800000000000001E-2</v>
      </c>
      <c r="E377">
        <v>2.8999999999999998E-3</v>
      </c>
    </row>
    <row r="378" spans="1:5" x14ac:dyDescent="0.55000000000000004">
      <c r="A378" s="22" t="s">
        <v>723</v>
      </c>
      <c r="B378">
        <v>2.3099999999999999E-2</v>
      </c>
      <c r="C378">
        <v>4.0000000000000001E-3</v>
      </c>
      <c r="D378">
        <v>-2.9100000000000001E-2</v>
      </c>
      <c r="E378">
        <v>2.8E-3</v>
      </c>
    </row>
    <row r="379" spans="1:5" x14ac:dyDescent="0.55000000000000004">
      <c r="A379" s="22" t="s">
        <v>724</v>
      </c>
      <c r="B379">
        <v>-3.9E-2</v>
      </c>
      <c r="C379">
        <v>-9.1000000000000004E-3</v>
      </c>
      <c r="D379">
        <v>-1.7600000000000001E-2</v>
      </c>
      <c r="E379">
        <v>2.3999999999999998E-3</v>
      </c>
    </row>
    <row r="380" spans="1:5" x14ac:dyDescent="0.55000000000000004">
      <c r="A380" s="22" t="s">
        <v>725</v>
      </c>
      <c r="B380">
        <v>4.6500000000000007E-2</v>
      </c>
      <c r="C380">
        <v>4.2900000000000001E-2</v>
      </c>
      <c r="D380">
        <v>4.3400000000000001E-2</v>
      </c>
      <c r="E380">
        <v>2.8E-3</v>
      </c>
    </row>
    <row r="381" spans="1:5" x14ac:dyDescent="0.55000000000000004">
      <c r="A381" s="22" t="s">
        <v>726</v>
      </c>
      <c r="B381">
        <v>-1.5299999999999999E-2</v>
      </c>
      <c r="C381">
        <v>7.4999999999999997E-3</v>
      </c>
      <c r="D381">
        <v>2.3E-3</v>
      </c>
      <c r="E381">
        <v>1.1999999999999999E-3</v>
      </c>
    </row>
    <row r="382" spans="1:5" x14ac:dyDescent="0.55000000000000004">
      <c r="A382" s="22" t="s">
        <v>727</v>
      </c>
      <c r="B382">
        <v>3.27E-2</v>
      </c>
      <c r="C382">
        <v>6.8999999999999999E-3</v>
      </c>
      <c r="D382">
        <v>-1.03E-2</v>
      </c>
      <c r="E382">
        <v>8.9999999999999998E-4</v>
      </c>
    </row>
    <row r="383" spans="1:5" x14ac:dyDescent="0.55000000000000004">
      <c r="A383" s="22" t="s">
        <v>728</v>
      </c>
      <c r="B383">
        <v>3.09E-2</v>
      </c>
      <c r="C383">
        <v>-6.8999999999999999E-3</v>
      </c>
      <c r="D383">
        <v>1.6400000000000001E-2</v>
      </c>
      <c r="E383">
        <v>8.0000000000000004E-4</v>
      </c>
    </row>
    <row r="384" spans="1:5" x14ac:dyDescent="0.55000000000000004">
      <c r="A384" s="22" t="s">
        <v>729</v>
      </c>
      <c r="B384">
        <v>2.3199999999999998E-2</v>
      </c>
      <c r="C384">
        <v>2.1600000000000001E-2</v>
      </c>
      <c r="D384">
        <v>-2E-3</v>
      </c>
      <c r="E384">
        <v>1.1000000000000001E-3</v>
      </c>
    </row>
    <row r="385" spans="1:5" x14ac:dyDescent="0.55000000000000004">
      <c r="A385" s="22" t="s">
        <v>730</v>
      </c>
      <c r="B385">
        <v>2.93E-2</v>
      </c>
      <c r="C385">
        <v>-1.4E-3</v>
      </c>
      <c r="D385">
        <v>3.0999999999999999E-3</v>
      </c>
      <c r="E385">
        <v>2.9999999999999997E-4</v>
      </c>
    </row>
    <row r="386" spans="1:5" x14ac:dyDescent="0.55000000000000004">
      <c r="A386" s="22" t="s">
        <v>731</v>
      </c>
      <c r="B386">
        <v>4.3899999999999988E-2</v>
      </c>
      <c r="C386">
        <v>4.6999999999999993E-3</v>
      </c>
      <c r="D386">
        <v>3.0700000000000002E-2</v>
      </c>
      <c r="E386">
        <v>7.000000000000001E-4</v>
      </c>
    </row>
    <row r="387" spans="1:5" x14ac:dyDescent="0.55000000000000004">
      <c r="A387" s="22" t="s">
        <v>732</v>
      </c>
      <c r="B387">
        <v>1.9E-2</v>
      </c>
      <c r="C387">
        <v>1.15E-2</v>
      </c>
      <c r="D387">
        <v>3.3E-3</v>
      </c>
      <c r="E387">
        <v>4.0000000000000002E-4</v>
      </c>
    </row>
    <row r="388" spans="1:5" x14ac:dyDescent="0.55000000000000004">
      <c r="A388" s="22" t="s">
        <v>733</v>
      </c>
      <c r="B388">
        <v>4.6600000000000003E-2</v>
      </c>
      <c r="C388">
        <v>8.0000000000000004E-4</v>
      </c>
      <c r="D388">
        <v>2.8000000000000001E-2</v>
      </c>
      <c r="E388">
        <v>1.9E-3</v>
      </c>
    </row>
    <row r="389" spans="1:5" x14ac:dyDescent="0.55000000000000004">
      <c r="A389" s="22" t="s">
        <v>734</v>
      </c>
      <c r="B389">
        <v>2.53E-2</v>
      </c>
      <c r="C389">
        <v>1.0500000000000001E-2</v>
      </c>
      <c r="D389">
        <v>-1.1299999999999999E-2</v>
      </c>
      <c r="E389">
        <v>1.8E-3</v>
      </c>
    </row>
    <row r="390" spans="1:5" x14ac:dyDescent="0.55000000000000004">
      <c r="A390" s="22" t="s">
        <v>735</v>
      </c>
      <c r="B390">
        <v>3.0099999999999998E-2</v>
      </c>
      <c r="C390">
        <v>2.0500000000000001E-2</v>
      </c>
      <c r="D390">
        <v>-1.17E-2</v>
      </c>
      <c r="E390">
        <v>1.1000000000000001E-3</v>
      </c>
    </row>
    <row r="391" spans="1:5" x14ac:dyDescent="0.55000000000000004">
      <c r="A391" s="22" t="s">
        <v>736</v>
      </c>
      <c r="B391">
        <v>5.16E-2</v>
      </c>
      <c r="C391">
        <v>-2.0199999999999999E-2</v>
      </c>
      <c r="D391">
        <v>5.9999999999999995E-4</v>
      </c>
      <c r="E391">
        <v>2.2000000000000001E-3</v>
      </c>
    </row>
    <row r="392" spans="1:5" x14ac:dyDescent="0.55000000000000004">
      <c r="A392" s="22" t="s">
        <v>737</v>
      </c>
      <c r="B392">
        <v>7.1000000000000004E-3</v>
      </c>
      <c r="C392">
        <v>3.0200000000000001E-2</v>
      </c>
      <c r="D392">
        <v>2.92E-2</v>
      </c>
      <c r="E392">
        <v>2.0999999999999999E-3</v>
      </c>
    </row>
    <row r="393" spans="1:5" x14ac:dyDescent="0.55000000000000004">
      <c r="A393" s="22" t="s">
        <v>738</v>
      </c>
      <c r="B393">
        <v>9.4999999999999998E-3</v>
      </c>
      <c r="C393">
        <v>1.4800000000000001E-2</v>
      </c>
      <c r="D393">
        <v>1.15E-2</v>
      </c>
      <c r="E393">
        <v>1.9E-3</v>
      </c>
    </row>
    <row r="394" spans="1:5" x14ac:dyDescent="0.55000000000000004">
      <c r="A394" s="22" t="s">
        <v>739</v>
      </c>
      <c r="B394">
        <v>2.8E-3</v>
      </c>
      <c r="C394">
        <v>1.4500000000000001E-2</v>
      </c>
      <c r="D394">
        <v>-3.3999999999999998E-3</v>
      </c>
      <c r="E394">
        <v>2.2000000000000001E-3</v>
      </c>
    </row>
    <row r="395" spans="1:5" x14ac:dyDescent="0.55000000000000004">
      <c r="A395" s="22" t="s">
        <v>740</v>
      </c>
      <c r="B395">
        <v>3.6600000000000001E-2</v>
      </c>
      <c r="C395">
        <v>-6.7999999999999996E-3</v>
      </c>
      <c r="D395">
        <v>-1.24E-2</v>
      </c>
      <c r="E395">
        <v>2E-3</v>
      </c>
    </row>
    <row r="396" spans="1:5" x14ac:dyDescent="0.55000000000000004">
      <c r="A396" s="22" t="s">
        <v>741</v>
      </c>
      <c r="B396">
        <v>1.7299999999999999E-2</v>
      </c>
      <c r="C396">
        <v>-2.1000000000000001E-2</v>
      </c>
      <c r="D396">
        <v>1.7999999999999999E-2</v>
      </c>
      <c r="E396">
        <v>2.2000000000000001E-3</v>
      </c>
    </row>
    <row r="397" spans="1:5" x14ac:dyDescent="0.55000000000000004">
      <c r="A397" s="22" t="s">
        <v>742</v>
      </c>
      <c r="B397">
        <v>-2.3999999999999998E-3</v>
      </c>
      <c r="C397">
        <v>6.7000000000000002E-3</v>
      </c>
      <c r="D397">
        <v>1.32E-2</v>
      </c>
      <c r="E397">
        <v>2.3999999999999998E-3</v>
      </c>
    </row>
    <row r="398" spans="1:5" x14ac:dyDescent="0.55000000000000004">
      <c r="A398" s="22" t="s">
        <v>743</v>
      </c>
      <c r="B398">
        <v>3.1800000000000002E-2</v>
      </c>
      <c r="C398">
        <v>-3.5000000000000001E-3</v>
      </c>
      <c r="D398">
        <v>2.7000000000000001E-3</v>
      </c>
      <c r="E398">
        <v>2.5000000000000001E-3</v>
      </c>
    </row>
    <row r="399" spans="1:5" x14ac:dyDescent="0.55000000000000004">
      <c r="A399" s="22" t="s">
        <v>744</v>
      </c>
      <c r="B399">
        <v>-1.38E-2</v>
      </c>
      <c r="C399">
        <v>-7.8000000000000014E-3</v>
      </c>
      <c r="D399">
        <v>4.4000000000000003E-3</v>
      </c>
      <c r="E399">
        <v>1.9E-3</v>
      </c>
    </row>
    <row r="400" spans="1:5" x14ac:dyDescent="0.55000000000000004">
      <c r="A400" s="22" t="s">
        <v>745</v>
      </c>
      <c r="B400">
        <v>-4.8099999999999997E-2</v>
      </c>
      <c r="C400">
        <v>-1.5E-3</v>
      </c>
      <c r="D400">
        <v>5.3E-3</v>
      </c>
      <c r="E400">
        <v>3.0999999999999999E-3</v>
      </c>
    </row>
    <row r="401" spans="1:5" x14ac:dyDescent="0.55000000000000004">
      <c r="A401" s="22" t="s">
        <v>746</v>
      </c>
      <c r="B401">
        <v>1.2800000000000001E-2</v>
      </c>
      <c r="C401">
        <v>1.52E-2</v>
      </c>
      <c r="D401">
        <v>-2.1000000000000001E-2</v>
      </c>
      <c r="E401">
        <v>3.0000000000000001E-3</v>
      </c>
    </row>
    <row r="402" spans="1:5" x14ac:dyDescent="0.55000000000000004">
      <c r="A402" s="22" t="s">
        <v>747</v>
      </c>
      <c r="B402">
        <v>1.6E-2</v>
      </c>
      <c r="C402">
        <v>1.26E-2</v>
      </c>
      <c r="D402">
        <v>-3.2199999999999999E-2</v>
      </c>
      <c r="E402">
        <v>2.5999999999999999E-3</v>
      </c>
    </row>
    <row r="403" spans="1:5" x14ac:dyDescent="0.55000000000000004">
      <c r="A403" s="22" t="s">
        <v>748</v>
      </c>
      <c r="B403">
        <v>2.46E-2</v>
      </c>
      <c r="C403">
        <v>-6.3E-3</v>
      </c>
      <c r="D403">
        <v>-1E-4</v>
      </c>
      <c r="E403">
        <v>3.3999999999999998E-3</v>
      </c>
    </row>
    <row r="404" spans="1:5" x14ac:dyDescent="0.55000000000000004">
      <c r="A404" s="22" t="s">
        <v>749</v>
      </c>
      <c r="B404">
        <v>-6.9800000000000001E-2</v>
      </c>
      <c r="C404">
        <v>2.12E-2</v>
      </c>
      <c r="D404">
        <v>2.6499999999999999E-2</v>
      </c>
      <c r="E404">
        <v>3.3E-3</v>
      </c>
    </row>
    <row r="405" spans="1:5" x14ac:dyDescent="0.55000000000000004">
      <c r="A405" s="22" t="s">
        <v>750</v>
      </c>
      <c r="B405">
        <v>1.1599999999999999E-2</v>
      </c>
      <c r="C405">
        <v>6.0000000000000001E-3</v>
      </c>
      <c r="D405">
        <v>-1.9699999999999999E-2</v>
      </c>
      <c r="E405">
        <v>2.8999999999999998E-3</v>
      </c>
    </row>
    <row r="406" spans="1:5" x14ac:dyDescent="0.55000000000000004">
      <c r="A406" s="22" t="s">
        <v>751</v>
      </c>
      <c r="B406">
        <v>-1.6299999999999999E-2</v>
      </c>
      <c r="C406">
        <v>-5.5000000000000014E-3</v>
      </c>
      <c r="D406">
        <v>-2.75E-2</v>
      </c>
      <c r="E406">
        <v>3.5000000000000001E-3</v>
      </c>
    </row>
    <row r="407" spans="1:5" x14ac:dyDescent="0.55000000000000004">
      <c r="A407" s="22" t="s">
        <v>752</v>
      </c>
      <c r="B407">
        <v>-1.7100000000000001E-2</v>
      </c>
      <c r="C407">
        <v>2.2000000000000001E-3</v>
      </c>
      <c r="D407">
        <v>-2.1399999999999999E-2</v>
      </c>
      <c r="E407">
        <v>1.9E-3</v>
      </c>
    </row>
    <row r="408" spans="1:5" x14ac:dyDescent="0.55000000000000004">
      <c r="A408" s="22" t="s">
        <v>753</v>
      </c>
      <c r="B408">
        <v>3.1199999999999999E-2</v>
      </c>
      <c r="C408">
        <v>1.29E-2</v>
      </c>
      <c r="D408">
        <v>-3.73E-2</v>
      </c>
      <c r="E408">
        <v>2.7000000000000001E-3</v>
      </c>
    </row>
    <row r="409" spans="1:5" x14ac:dyDescent="0.55000000000000004">
      <c r="A409" s="22" t="s">
        <v>754</v>
      </c>
      <c r="B409">
        <v>2.0799999999999999E-2</v>
      </c>
      <c r="C409">
        <v>-2.8E-3</v>
      </c>
      <c r="D409">
        <v>-2.7000000000000001E-3</v>
      </c>
      <c r="E409">
        <v>2.3999999999999998E-3</v>
      </c>
    </row>
    <row r="410" spans="1:5" x14ac:dyDescent="0.55000000000000004">
      <c r="A410" s="22" t="s">
        <v>755</v>
      </c>
      <c r="B410">
        <v>-2.3699999999999999E-2</v>
      </c>
      <c r="C410">
        <v>-5.1999999999999998E-3</v>
      </c>
      <c r="D410">
        <v>2.1000000000000001E-2</v>
      </c>
      <c r="E410">
        <v>1.2999999999999999E-3</v>
      </c>
    </row>
    <row r="411" spans="1:5" x14ac:dyDescent="0.55000000000000004">
      <c r="A411" s="22" t="s">
        <v>756</v>
      </c>
      <c r="B411">
        <v>0.03</v>
      </c>
      <c r="C411">
        <v>6.8999999999999999E-3</v>
      </c>
      <c r="D411">
        <v>-1.8E-3</v>
      </c>
      <c r="E411">
        <v>1.6999999999999999E-3</v>
      </c>
    </row>
    <row r="412" spans="1:5" x14ac:dyDescent="0.55000000000000004">
      <c r="A412" s="22" t="s">
        <v>757</v>
      </c>
      <c r="B412">
        <v>-0.06</v>
      </c>
      <c r="C412">
        <v>-1.12E-2</v>
      </c>
      <c r="D412">
        <v>1.6799999999999999E-2</v>
      </c>
      <c r="E412">
        <v>1.6000000000000001E-3</v>
      </c>
    </row>
    <row r="413" spans="1:5" x14ac:dyDescent="0.55000000000000004">
      <c r="A413" s="22" t="s">
        <v>758</v>
      </c>
      <c r="B413">
        <v>-7.1000000000000004E-3</v>
      </c>
      <c r="C413">
        <v>-4.0899999999999999E-2</v>
      </c>
      <c r="D413">
        <v>2.8299999999999999E-2</v>
      </c>
      <c r="E413">
        <v>2.2000000000000001E-3</v>
      </c>
    </row>
    <row r="414" spans="1:5" x14ac:dyDescent="0.55000000000000004">
      <c r="A414" s="22" t="s">
        <v>759</v>
      </c>
      <c r="B414">
        <v>4.6899999999999997E-2</v>
      </c>
      <c r="C414">
        <v>3.8E-3</v>
      </c>
      <c r="D414">
        <v>-2.3900000000000001E-2</v>
      </c>
      <c r="E414">
        <v>1.2999999999999999E-3</v>
      </c>
    </row>
    <row r="415" spans="1:5" x14ac:dyDescent="0.55000000000000004">
      <c r="A415" s="22" t="s">
        <v>760</v>
      </c>
      <c r="B415">
        <v>4.7300000000000002E-2</v>
      </c>
      <c r="C415">
        <v>-1.5800000000000002E-2</v>
      </c>
      <c r="D415">
        <v>-7.7000000000000002E-3</v>
      </c>
      <c r="E415">
        <v>1.6000000000000001E-3</v>
      </c>
    </row>
    <row r="416" spans="1:5" x14ac:dyDescent="0.55000000000000004">
      <c r="A416" s="22" t="s">
        <v>761</v>
      </c>
      <c r="B416">
        <v>6.2E-2</v>
      </c>
      <c r="C416">
        <v>6.0000000000000001E-3</v>
      </c>
      <c r="D416">
        <v>3.6499999999999998E-2</v>
      </c>
      <c r="E416">
        <v>1.9E-3</v>
      </c>
    </row>
    <row r="417" spans="1:5" x14ac:dyDescent="0.55000000000000004">
      <c r="A417" s="22" t="s">
        <v>762</v>
      </c>
      <c r="B417">
        <v>3.5700000000000003E-2</v>
      </c>
      <c r="C417">
        <v>3.8899999999999997E-2</v>
      </c>
      <c r="D417">
        <v>-5.7999999999999996E-3</v>
      </c>
      <c r="E417">
        <v>1.4E-3</v>
      </c>
    </row>
    <row r="418" spans="1:5" x14ac:dyDescent="0.55000000000000004">
      <c r="A418" s="22" t="s">
        <v>763</v>
      </c>
      <c r="B418">
        <v>2.8899999999999999E-2</v>
      </c>
      <c r="C418">
        <v>3.2199999999999999E-2</v>
      </c>
      <c r="D418">
        <v>-8.199999999999999E-3</v>
      </c>
      <c r="E418">
        <v>2E-3</v>
      </c>
    </row>
    <row r="419" spans="1:5" x14ac:dyDescent="0.55000000000000004">
      <c r="A419" s="22" t="s">
        <v>764</v>
      </c>
      <c r="B419">
        <v>2.8999999999999998E-3</v>
      </c>
      <c r="C419">
        <v>7.000000000000001E-4</v>
      </c>
      <c r="D419">
        <v>2.1299999999999999E-2</v>
      </c>
      <c r="E419">
        <v>1.6999999999999999E-3</v>
      </c>
    </row>
    <row r="420" spans="1:5" x14ac:dyDescent="0.55000000000000004">
      <c r="A420" s="22" t="s">
        <v>765</v>
      </c>
      <c r="B420">
        <v>2.4E-2</v>
      </c>
      <c r="C420">
        <v>1.9699999999999999E-2</v>
      </c>
      <c r="D420">
        <v>3.8E-3</v>
      </c>
      <c r="E420">
        <v>1.8E-3</v>
      </c>
    </row>
    <row r="421" spans="1:5" x14ac:dyDescent="0.55000000000000004">
      <c r="A421" s="22" t="s">
        <v>766</v>
      </c>
      <c r="B421">
        <v>-3.0800000000000001E-2</v>
      </c>
      <c r="C421">
        <v>-2.4899999999999999E-2</v>
      </c>
      <c r="D421">
        <v>-8.9999999999999998E-4</v>
      </c>
      <c r="E421">
        <v>2E-3</v>
      </c>
    </row>
    <row r="422" spans="1:5" x14ac:dyDescent="0.55000000000000004">
      <c r="A422" s="22" t="s">
        <v>767</v>
      </c>
      <c r="B422">
        <v>2.8299999999999999E-2</v>
      </c>
      <c r="C422">
        <v>-1.9400000000000001E-2</v>
      </c>
      <c r="D422">
        <v>-8.0000000000000004E-4</v>
      </c>
      <c r="E422">
        <v>1.8E-3</v>
      </c>
    </row>
    <row r="423" spans="1:5" x14ac:dyDescent="0.55000000000000004">
      <c r="A423" s="22" t="s">
        <v>768</v>
      </c>
      <c r="B423">
        <v>2.5700000000000001E-2</v>
      </c>
      <c r="C423">
        <v>-1.7100000000000001E-2</v>
      </c>
      <c r="D423">
        <v>-3.0000000000000001E-3</v>
      </c>
      <c r="E423">
        <v>1.4E-3</v>
      </c>
    </row>
    <row r="424" spans="1:5" x14ac:dyDescent="0.55000000000000004">
      <c r="A424" s="22" t="s">
        <v>769</v>
      </c>
      <c r="B424">
        <v>-2.1499999999999998E-2</v>
      </c>
      <c r="C424">
        <v>-1.0699999999999999E-2</v>
      </c>
      <c r="D424">
        <v>-6.1000000000000004E-3</v>
      </c>
      <c r="E424">
        <v>1.6999999999999999E-3</v>
      </c>
    </row>
    <row r="425" spans="1:5" x14ac:dyDescent="0.55000000000000004">
      <c r="A425" s="22" t="s">
        <v>770</v>
      </c>
      <c r="B425">
        <v>2.58E-2</v>
      </c>
      <c r="C425">
        <v>-1.61E-2</v>
      </c>
      <c r="D425">
        <v>1.8E-3</v>
      </c>
      <c r="E425">
        <v>1.9E-3</v>
      </c>
    </row>
    <row r="426" spans="1:5" x14ac:dyDescent="0.55000000000000004">
      <c r="A426" s="22" t="s">
        <v>771</v>
      </c>
      <c r="B426">
        <v>4.4499999999999998E-2</v>
      </c>
      <c r="C426">
        <v>1.26E-2</v>
      </c>
      <c r="D426">
        <v>-1.2200000000000001E-2</v>
      </c>
      <c r="E426">
        <v>1.5E-3</v>
      </c>
    </row>
    <row r="427" spans="1:5" x14ac:dyDescent="0.55000000000000004">
      <c r="A427" s="22" t="s">
        <v>772</v>
      </c>
      <c r="B427">
        <v>-1.6999999999999999E-3</v>
      </c>
      <c r="C427">
        <v>-8.6999999999999994E-3</v>
      </c>
      <c r="D427">
        <v>1.7600000000000001E-2</v>
      </c>
      <c r="E427">
        <v>1.9E-3</v>
      </c>
    </row>
    <row r="428" spans="1:5" x14ac:dyDescent="0.55000000000000004">
      <c r="A428" s="22" t="s">
        <v>773</v>
      </c>
      <c r="B428">
        <v>-3.8699999999999998E-2</v>
      </c>
      <c r="C428">
        <v>1.7399999999999999E-2</v>
      </c>
      <c r="D428">
        <v>5.1100000000000013E-2</v>
      </c>
      <c r="E428">
        <v>2.3999999999999998E-3</v>
      </c>
    </row>
    <row r="429" spans="1:5" x14ac:dyDescent="0.55000000000000004">
      <c r="A429" s="22" t="s">
        <v>774</v>
      </c>
      <c r="B429">
        <v>1.8100000000000002E-2</v>
      </c>
      <c r="C429">
        <v>-1.15E-2</v>
      </c>
      <c r="D429">
        <v>8.199999999999999E-3</v>
      </c>
      <c r="E429">
        <v>2E-3</v>
      </c>
    </row>
    <row r="430" spans="1:5" x14ac:dyDescent="0.55000000000000004">
      <c r="A430" s="22" t="s">
        <v>775</v>
      </c>
      <c r="B430">
        <v>-6.7999999999999996E-3</v>
      </c>
      <c r="C430">
        <v>6.6E-3</v>
      </c>
      <c r="D430">
        <v>-1.5800000000000002E-2</v>
      </c>
      <c r="E430">
        <v>2E-3</v>
      </c>
    </row>
    <row r="431" spans="1:5" x14ac:dyDescent="0.55000000000000004">
      <c r="A431" s="22" t="s">
        <v>776</v>
      </c>
      <c r="B431">
        <v>-6.59E-2</v>
      </c>
      <c r="C431">
        <v>-8.5000000000000006E-3</v>
      </c>
      <c r="D431">
        <v>1.4E-3</v>
      </c>
      <c r="E431">
        <v>2.2000000000000001E-3</v>
      </c>
    </row>
    <row r="432" spans="1:5" x14ac:dyDescent="0.55000000000000004">
      <c r="A432" s="22" t="s">
        <v>777</v>
      </c>
      <c r="B432">
        <v>-8.6599999999999996E-2</v>
      </c>
      <c r="C432">
        <v>-3.1399999999999997E-2</v>
      </c>
      <c r="D432">
        <v>2.7300000000000001E-2</v>
      </c>
      <c r="E432">
        <v>2.3999999999999998E-3</v>
      </c>
    </row>
    <row r="433" spans="1:5" x14ac:dyDescent="0.55000000000000004">
      <c r="A433" s="22" t="s">
        <v>778</v>
      </c>
      <c r="B433">
        <v>-8.5000000000000006E-2</v>
      </c>
      <c r="C433">
        <v>-4.5999999999999999E-3</v>
      </c>
      <c r="D433">
        <v>2.4199999999999999E-2</v>
      </c>
      <c r="E433">
        <v>2E-3</v>
      </c>
    </row>
    <row r="434" spans="1:5" x14ac:dyDescent="0.55000000000000004">
      <c r="A434" s="22" t="s">
        <v>779</v>
      </c>
      <c r="B434">
        <v>6.2699999999999992E-2</v>
      </c>
      <c r="C434">
        <v>1.52E-2</v>
      </c>
      <c r="D434">
        <v>-3.3700000000000001E-2</v>
      </c>
      <c r="E434">
        <v>2.7000000000000001E-3</v>
      </c>
    </row>
    <row r="435" spans="1:5" x14ac:dyDescent="0.55000000000000004">
      <c r="A435" s="22" t="s">
        <v>780</v>
      </c>
      <c r="B435">
        <v>2.1299999999999999E-2</v>
      </c>
      <c r="C435">
        <v>1.2200000000000001E-2</v>
      </c>
      <c r="D435">
        <v>-1.12E-2</v>
      </c>
      <c r="E435">
        <v>2.3E-3</v>
      </c>
    </row>
    <row r="436" spans="1:5" x14ac:dyDescent="0.55000000000000004">
      <c r="A436" s="22" t="s">
        <v>781</v>
      </c>
      <c r="B436">
        <v>-5.2200000000000003E-2</v>
      </c>
      <c r="C436">
        <v>-2.4E-2</v>
      </c>
      <c r="D436">
        <v>1.3299999999999999E-2</v>
      </c>
      <c r="E436">
        <v>2.0999999999999999E-3</v>
      </c>
    </row>
    <row r="437" spans="1:5" x14ac:dyDescent="0.55000000000000004">
      <c r="A437" s="22" t="s">
        <v>782</v>
      </c>
      <c r="B437">
        <v>-5.0000000000000001E-4</v>
      </c>
      <c r="C437">
        <v>-3.95E-2</v>
      </c>
      <c r="D437">
        <v>1.2999999999999999E-2</v>
      </c>
      <c r="E437">
        <v>2.5999999999999999E-3</v>
      </c>
    </row>
    <row r="438" spans="1:5" x14ac:dyDescent="0.55000000000000004">
      <c r="A438" s="22" t="s">
        <v>783</v>
      </c>
      <c r="B438">
        <v>0.1089</v>
      </c>
      <c r="C438">
        <v>2.5000000000000001E-2</v>
      </c>
      <c r="D438">
        <v>8.5000000000000006E-3</v>
      </c>
      <c r="E438">
        <v>2E-3</v>
      </c>
    </row>
    <row r="439" spans="1:5" x14ac:dyDescent="0.55000000000000004">
      <c r="A439" s="22" t="s">
        <v>784</v>
      </c>
      <c r="B439">
        <v>1.01E-2</v>
      </c>
      <c r="C439">
        <v>-3.7599999999999988E-2</v>
      </c>
      <c r="D439">
        <v>3.2000000000000002E-3</v>
      </c>
      <c r="E439">
        <v>2.3E-3</v>
      </c>
    </row>
    <row r="440" spans="1:5" x14ac:dyDescent="0.55000000000000004">
      <c r="A440" s="22" t="s">
        <v>785</v>
      </c>
      <c r="B440">
        <v>4.9400000000000013E-2</v>
      </c>
      <c r="C440">
        <v>3.0099999999999998E-2</v>
      </c>
      <c r="D440">
        <v>2.24E-2</v>
      </c>
      <c r="E440">
        <v>2.5000000000000001E-3</v>
      </c>
    </row>
    <row r="441" spans="1:5" x14ac:dyDescent="0.55000000000000004">
      <c r="A441" s="22" t="s">
        <v>786</v>
      </c>
      <c r="B441">
        <v>-2.4E-2</v>
      </c>
      <c r="C441">
        <v>4.5999999999999999E-3</v>
      </c>
      <c r="D441">
        <v>2.1499999999999998E-2</v>
      </c>
      <c r="E441">
        <v>2.3E-3</v>
      </c>
    </row>
    <row r="442" spans="1:5" x14ac:dyDescent="0.55000000000000004">
      <c r="A442" s="22" t="s">
        <v>787</v>
      </c>
      <c r="B442">
        <v>3.0800000000000001E-2</v>
      </c>
      <c r="C442">
        <v>-2.58E-2</v>
      </c>
      <c r="D442">
        <v>2.1000000000000001E-2</v>
      </c>
      <c r="E442">
        <v>2.3E-3</v>
      </c>
    </row>
    <row r="443" spans="1:5" x14ac:dyDescent="0.55000000000000004">
      <c r="A443" s="22" t="s">
        <v>788</v>
      </c>
      <c r="B443">
        <v>4.5100000000000001E-2</v>
      </c>
      <c r="C443">
        <v>-1.26E-2</v>
      </c>
      <c r="D443">
        <v>0.01</v>
      </c>
      <c r="E443">
        <v>2.5000000000000001E-3</v>
      </c>
    </row>
    <row r="444" spans="1:5" x14ac:dyDescent="0.55000000000000004">
      <c r="A444" s="22" t="s">
        <v>789</v>
      </c>
      <c r="B444">
        <v>1.7600000000000001E-2</v>
      </c>
      <c r="C444">
        <v>1.0800000000000001E-2</v>
      </c>
      <c r="D444">
        <v>2.5499999999999998E-2</v>
      </c>
      <c r="E444">
        <v>2.3999999999999998E-3</v>
      </c>
    </row>
    <row r="445" spans="1:5" x14ac:dyDescent="0.55000000000000004">
      <c r="A445" s="22" t="s">
        <v>790</v>
      </c>
      <c r="B445">
        <v>-0.02</v>
      </c>
      <c r="C445">
        <v>-3.2000000000000002E-3</v>
      </c>
      <c r="D445">
        <v>6.5000000000000006E-3</v>
      </c>
      <c r="E445">
        <v>2.3E-3</v>
      </c>
    </row>
    <row r="446" spans="1:5" x14ac:dyDescent="0.55000000000000004">
      <c r="A446" s="22" t="s">
        <v>791</v>
      </c>
      <c r="B446">
        <v>-3.8999999999999998E-3</v>
      </c>
      <c r="C446">
        <v>-5.6999999999999993E-3</v>
      </c>
      <c r="D446">
        <v>-8.1000000000000013E-3</v>
      </c>
      <c r="E446">
        <v>2.7000000000000001E-3</v>
      </c>
    </row>
    <row r="447" spans="1:5" x14ac:dyDescent="0.55000000000000004">
      <c r="A447" s="22" t="s">
        <v>792</v>
      </c>
      <c r="B447">
        <v>5.0799999999999998E-2</v>
      </c>
      <c r="C447">
        <v>-9.4999999999999998E-3</v>
      </c>
      <c r="D447">
        <v>1.7000000000000001E-2</v>
      </c>
      <c r="E447">
        <v>2.5000000000000001E-3</v>
      </c>
    </row>
    <row r="448" spans="1:5" x14ac:dyDescent="0.55000000000000004">
      <c r="A448" s="22" t="s">
        <v>793</v>
      </c>
      <c r="B448">
        <v>-1.5699999999999999E-2</v>
      </c>
      <c r="C448">
        <v>-2.5000000000000001E-3</v>
      </c>
      <c r="D448">
        <v>0</v>
      </c>
      <c r="E448">
        <v>2.7000000000000001E-3</v>
      </c>
    </row>
    <row r="449" spans="1:5" x14ac:dyDescent="0.55000000000000004">
      <c r="A449" s="22" t="s">
        <v>794</v>
      </c>
      <c r="B449">
        <v>2.5399999999999999E-2</v>
      </c>
      <c r="C449">
        <v>-5.6999999999999993E-3</v>
      </c>
      <c r="D449">
        <v>-4.0000000000000002E-4</v>
      </c>
      <c r="E449">
        <v>2.8999999999999998E-3</v>
      </c>
    </row>
    <row r="450" spans="1:5" x14ac:dyDescent="0.55000000000000004">
      <c r="A450" s="22" t="s">
        <v>795</v>
      </c>
      <c r="B450">
        <v>-8.6E-3</v>
      </c>
      <c r="C450">
        <v>-1.1599999999999999E-2</v>
      </c>
      <c r="D450">
        <v>1.7299999999999999E-2</v>
      </c>
      <c r="E450">
        <v>2.7000000000000001E-3</v>
      </c>
    </row>
    <row r="451" spans="1:5" x14ac:dyDescent="0.55000000000000004">
      <c r="A451" s="22" t="s">
        <v>796</v>
      </c>
      <c r="B451">
        <v>1.83E-2</v>
      </c>
      <c r="C451">
        <v>-1.9599999999999999E-2</v>
      </c>
      <c r="D451">
        <v>-2.0999999999999999E-3</v>
      </c>
      <c r="E451">
        <v>2.8999999999999998E-3</v>
      </c>
    </row>
    <row r="452" spans="1:5" x14ac:dyDescent="0.55000000000000004">
      <c r="A452" s="22" t="s">
        <v>797</v>
      </c>
      <c r="B452">
        <v>2.24E-2</v>
      </c>
      <c r="C452">
        <v>-2.3999999999999998E-3</v>
      </c>
      <c r="D452">
        <v>1.6299999999999999E-2</v>
      </c>
      <c r="E452">
        <v>3.0000000000000001E-3</v>
      </c>
    </row>
    <row r="453" spans="1:5" x14ac:dyDescent="0.55000000000000004">
      <c r="A453" s="22" t="s">
        <v>798</v>
      </c>
      <c r="B453">
        <v>1.55E-2</v>
      </c>
      <c r="C453">
        <v>1.1999999999999999E-3</v>
      </c>
      <c r="D453">
        <v>2.81E-2</v>
      </c>
      <c r="E453">
        <v>2.5999999999999999E-3</v>
      </c>
    </row>
    <row r="454" spans="1:5" x14ac:dyDescent="0.55000000000000004">
      <c r="A454" s="22" t="s">
        <v>799</v>
      </c>
      <c r="B454">
        <v>1.41E-2</v>
      </c>
      <c r="C454">
        <v>9.4999999999999998E-3</v>
      </c>
      <c r="D454">
        <v>3.2899999999999999E-2</v>
      </c>
      <c r="E454">
        <v>3.0999999999999999E-3</v>
      </c>
    </row>
    <row r="455" spans="1:5" x14ac:dyDescent="0.55000000000000004">
      <c r="A455" s="22" t="s">
        <v>800</v>
      </c>
      <c r="B455">
        <v>1E-3</v>
      </c>
      <c r="C455">
        <v>-1.35E-2</v>
      </c>
      <c r="D455">
        <v>-5.4000000000000003E-3</v>
      </c>
      <c r="E455">
        <v>2.8999999999999998E-3</v>
      </c>
    </row>
    <row r="456" spans="1:5" x14ac:dyDescent="0.55000000000000004">
      <c r="A456" s="22" t="s">
        <v>801</v>
      </c>
      <c r="B456">
        <v>1.41E-2</v>
      </c>
      <c r="C456">
        <v>-8.3999999999999995E-3</v>
      </c>
      <c r="D456">
        <v>1.8100000000000002E-2</v>
      </c>
      <c r="E456">
        <v>2.5999999999999999E-3</v>
      </c>
    </row>
    <row r="457" spans="1:5" x14ac:dyDescent="0.55000000000000004">
      <c r="A457" s="22" t="s">
        <v>802</v>
      </c>
      <c r="B457">
        <v>1.2699999999999999E-2</v>
      </c>
      <c r="C457">
        <v>-2.3E-3</v>
      </c>
      <c r="D457">
        <v>6.7999999999999996E-3</v>
      </c>
      <c r="E457">
        <v>3.0000000000000001E-3</v>
      </c>
    </row>
    <row r="458" spans="1:5" x14ac:dyDescent="0.55000000000000004">
      <c r="A458" s="22" t="s">
        <v>803</v>
      </c>
      <c r="B458">
        <v>1.7399999999999999E-2</v>
      </c>
      <c r="C458">
        <v>1.9E-3</v>
      </c>
      <c r="D458">
        <v>7.9000000000000008E-3</v>
      </c>
      <c r="E458">
        <v>3.0000000000000001E-3</v>
      </c>
    </row>
    <row r="459" spans="1:5" x14ac:dyDescent="0.55000000000000004">
      <c r="A459" s="22" t="s">
        <v>804</v>
      </c>
      <c r="B459">
        <v>-1.44E-2</v>
      </c>
      <c r="C459">
        <v>1E-4</v>
      </c>
      <c r="D459">
        <v>7.000000000000001E-4</v>
      </c>
      <c r="E459">
        <v>2.8E-3</v>
      </c>
    </row>
    <row r="460" spans="1:5" x14ac:dyDescent="0.55000000000000004">
      <c r="A460" s="22" t="s">
        <v>805</v>
      </c>
      <c r="B460">
        <v>2.69E-2</v>
      </c>
      <c r="C460">
        <v>-6.3E-3</v>
      </c>
      <c r="D460">
        <v>1.72E-2</v>
      </c>
      <c r="E460">
        <v>2.8E-3</v>
      </c>
    </row>
    <row r="461" spans="1:5" x14ac:dyDescent="0.55000000000000004">
      <c r="A461" s="22" t="s">
        <v>806</v>
      </c>
      <c r="B461">
        <v>6.0000000000000001E-3</v>
      </c>
      <c r="C461">
        <v>4.7999999999999996E-3</v>
      </c>
      <c r="D461">
        <v>1.0800000000000001E-2</v>
      </c>
      <c r="E461">
        <v>2.8999999999999998E-3</v>
      </c>
    </row>
    <row r="462" spans="1:5" x14ac:dyDescent="0.55000000000000004">
      <c r="A462" s="22" t="s">
        <v>807</v>
      </c>
      <c r="B462">
        <v>-1E-4</v>
      </c>
      <c r="C462">
        <v>6.1999999999999998E-3</v>
      </c>
      <c r="D462">
        <v>-2.0400000000000001E-2</v>
      </c>
      <c r="E462">
        <v>2.8999999999999998E-3</v>
      </c>
    </row>
    <row r="463" spans="1:5" x14ac:dyDescent="0.55000000000000004">
      <c r="A463" s="22" t="s">
        <v>808</v>
      </c>
      <c r="B463">
        <v>4.0000000000000002E-4</v>
      </c>
      <c r="C463">
        <v>-2.3999999999999998E-3</v>
      </c>
      <c r="D463">
        <v>-2.4299999999999999E-2</v>
      </c>
      <c r="E463">
        <v>3.0999999999999999E-3</v>
      </c>
    </row>
    <row r="464" spans="1:5" x14ac:dyDescent="0.55000000000000004">
      <c r="A464" s="22" t="s">
        <v>809</v>
      </c>
      <c r="B464">
        <v>3.5400000000000001E-2</v>
      </c>
      <c r="C464">
        <v>2.5700000000000001E-2</v>
      </c>
      <c r="D464">
        <v>3.5999999999999999E-3</v>
      </c>
      <c r="E464">
        <v>2.8E-3</v>
      </c>
    </row>
    <row r="465" spans="1:5" x14ac:dyDescent="0.55000000000000004">
      <c r="A465" s="22" t="s">
        <v>810</v>
      </c>
      <c r="B465">
        <v>4.4000000000000003E-3</v>
      </c>
      <c r="C465">
        <v>3.3099999999999997E-2</v>
      </c>
      <c r="D465">
        <v>2.2000000000000001E-3</v>
      </c>
      <c r="E465">
        <v>3.0000000000000001E-3</v>
      </c>
    </row>
    <row r="466" spans="1:5" x14ac:dyDescent="0.55000000000000004">
      <c r="A466" s="22" t="s">
        <v>811</v>
      </c>
      <c r="B466">
        <v>-1.34E-2</v>
      </c>
      <c r="C466">
        <v>1.7899999999999999E-2</v>
      </c>
      <c r="D466">
        <v>1.15E-2</v>
      </c>
      <c r="E466">
        <v>3.5999999999999999E-3</v>
      </c>
    </row>
    <row r="467" spans="1:5" x14ac:dyDescent="0.55000000000000004">
      <c r="A467" s="22" t="s">
        <v>812</v>
      </c>
      <c r="B467">
        <v>3.1099999999999999E-2</v>
      </c>
      <c r="C467">
        <v>1.14E-2</v>
      </c>
      <c r="D467">
        <v>7.3000000000000001E-3</v>
      </c>
      <c r="E467">
        <v>3.0999999999999999E-3</v>
      </c>
    </row>
    <row r="468" spans="1:5" x14ac:dyDescent="0.55000000000000004">
      <c r="A468" s="22" t="s">
        <v>813</v>
      </c>
      <c r="B468">
        <v>-7.8000000000000014E-3</v>
      </c>
      <c r="C468">
        <v>2.0000000000000001E-4</v>
      </c>
      <c r="D468">
        <v>-1.55E-2</v>
      </c>
      <c r="E468">
        <v>3.0999999999999999E-3</v>
      </c>
    </row>
    <row r="469" spans="1:5" x14ac:dyDescent="0.55000000000000004">
      <c r="A469" s="22" t="s">
        <v>814</v>
      </c>
      <c r="B469">
        <v>-5.5100000000000003E-2</v>
      </c>
      <c r="C469">
        <v>-4.07E-2</v>
      </c>
      <c r="D469">
        <v>2.3E-3</v>
      </c>
      <c r="E469">
        <v>3.5000000000000001E-3</v>
      </c>
    </row>
    <row r="470" spans="1:5" x14ac:dyDescent="0.55000000000000004">
      <c r="A470" s="22" t="s">
        <v>815</v>
      </c>
      <c r="B470">
        <v>1.44E-2</v>
      </c>
      <c r="C470">
        <v>8.6E-3</v>
      </c>
      <c r="D470">
        <v>2.1899999999999999E-2</v>
      </c>
      <c r="E470">
        <v>3.0999999999999999E-3</v>
      </c>
    </row>
    <row r="471" spans="1:5" x14ac:dyDescent="0.55000000000000004">
      <c r="A471" s="22" t="s">
        <v>816</v>
      </c>
      <c r="B471">
        <v>2.7300000000000001E-2</v>
      </c>
      <c r="C471">
        <v>2.8500000000000001E-2</v>
      </c>
      <c r="D471">
        <v>-9.7999999999999997E-3</v>
      </c>
      <c r="E471">
        <v>3.3E-3</v>
      </c>
    </row>
    <row r="472" spans="1:5" x14ac:dyDescent="0.55000000000000004">
      <c r="A472" s="22" t="s">
        <v>817</v>
      </c>
      <c r="B472">
        <v>2.86E-2</v>
      </c>
      <c r="C472">
        <v>6.3E-3</v>
      </c>
      <c r="D472">
        <v>-1.4E-3</v>
      </c>
      <c r="E472">
        <v>3.0999999999999999E-3</v>
      </c>
    </row>
    <row r="473" spans="1:5" x14ac:dyDescent="0.55000000000000004">
      <c r="A473" s="22" t="s">
        <v>818</v>
      </c>
      <c r="B473">
        <v>2.5999999999999999E-2</v>
      </c>
      <c r="C473">
        <v>2.52E-2</v>
      </c>
      <c r="D473">
        <v>1.55E-2</v>
      </c>
      <c r="E473">
        <v>3.0999999999999999E-3</v>
      </c>
    </row>
    <row r="474" spans="1:5" x14ac:dyDescent="0.55000000000000004">
      <c r="A474" s="22" t="s">
        <v>819</v>
      </c>
      <c r="B474">
        <v>-2.9999999999999997E-4</v>
      </c>
      <c r="C474">
        <v>4.6899999999999997E-2</v>
      </c>
      <c r="D474">
        <v>1.6000000000000001E-3</v>
      </c>
      <c r="E474">
        <v>3.5000000000000001E-3</v>
      </c>
    </row>
    <row r="475" spans="1:5" x14ac:dyDescent="0.55000000000000004">
      <c r="A475" s="22" t="s">
        <v>820</v>
      </c>
      <c r="B475">
        <v>1.01E-2</v>
      </c>
      <c r="C475">
        <v>2.07E-2</v>
      </c>
      <c r="D475">
        <v>2.1499999999999998E-2</v>
      </c>
      <c r="E475">
        <v>3.3E-3</v>
      </c>
    </row>
    <row r="476" spans="1:5" x14ac:dyDescent="0.55000000000000004">
      <c r="A476" s="22" t="s">
        <v>821</v>
      </c>
      <c r="B476">
        <v>7.1999999999999998E-3</v>
      </c>
      <c r="C476">
        <v>4.0199999999999993E-2</v>
      </c>
      <c r="D476">
        <v>3.27E-2</v>
      </c>
      <c r="E476">
        <v>3.8E-3</v>
      </c>
    </row>
    <row r="477" spans="1:5" x14ac:dyDescent="0.55000000000000004">
      <c r="A477" s="22" t="s">
        <v>822</v>
      </c>
      <c r="B477">
        <v>-1.21E-2</v>
      </c>
      <c r="C477">
        <v>4.4400000000000002E-2</v>
      </c>
      <c r="D477">
        <v>3.8E-3</v>
      </c>
      <c r="E477">
        <v>3.5000000000000001E-3</v>
      </c>
    </row>
    <row r="478" spans="1:5" x14ac:dyDescent="0.55000000000000004">
      <c r="A478" s="22" t="s">
        <v>823</v>
      </c>
      <c r="B478">
        <v>-2.5100000000000001E-2</v>
      </c>
      <c r="C478">
        <v>8.6E-3</v>
      </c>
      <c r="D478">
        <v>-2.1299999999999999E-2</v>
      </c>
      <c r="E478">
        <v>3.8E-3</v>
      </c>
    </row>
    <row r="479" spans="1:5" x14ac:dyDescent="0.55000000000000004">
      <c r="A479" s="22" t="s">
        <v>824</v>
      </c>
      <c r="B479">
        <v>2.1299999999999999E-2</v>
      </c>
      <c r="C479">
        <v>3.44E-2</v>
      </c>
      <c r="D479">
        <v>-3.5999999999999999E-3</v>
      </c>
      <c r="E479">
        <v>3.3999999999999998E-3</v>
      </c>
    </row>
    <row r="480" spans="1:5" x14ac:dyDescent="0.55000000000000004">
      <c r="A480" s="22" t="s">
        <v>825</v>
      </c>
      <c r="B480">
        <v>-5.67E-2</v>
      </c>
      <c r="C480">
        <v>-4.5999999999999999E-2</v>
      </c>
      <c r="D480">
        <v>-1.6E-2</v>
      </c>
      <c r="E480">
        <v>4.0999999999999986E-3</v>
      </c>
    </row>
    <row r="481" spans="1:5" x14ac:dyDescent="0.55000000000000004">
      <c r="A481" s="22" t="s">
        <v>826</v>
      </c>
      <c r="B481">
        <v>-1.44E-2</v>
      </c>
      <c r="C481">
        <v>1.0200000000000001E-2</v>
      </c>
      <c r="D481">
        <v>4.8999999999999998E-3</v>
      </c>
      <c r="E481">
        <v>3.8E-3</v>
      </c>
    </row>
    <row r="482" spans="1:5" x14ac:dyDescent="0.55000000000000004">
      <c r="A482" s="22" t="s">
        <v>827</v>
      </c>
      <c r="B482">
        <v>-1.6299999999999999E-2</v>
      </c>
      <c r="C482">
        <v>-3.5000000000000001E-3</v>
      </c>
      <c r="D482">
        <v>9.1000000000000004E-3</v>
      </c>
      <c r="E482">
        <v>3.5000000000000001E-3</v>
      </c>
    </row>
    <row r="483" spans="1:5" x14ac:dyDescent="0.55000000000000004">
      <c r="A483" s="22" t="s">
        <v>828</v>
      </c>
      <c r="B483">
        <v>-7.9399999999999998E-2</v>
      </c>
      <c r="C483">
        <v>-3.2599999999999997E-2</v>
      </c>
      <c r="D483">
        <v>5.0000000000000001E-3</v>
      </c>
      <c r="E483">
        <v>4.0999999999999986E-3</v>
      </c>
    </row>
    <row r="484" spans="1:5" x14ac:dyDescent="0.55000000000000004">
      <c r="A484" s="22" t="s">
        <v>829</v>
      </c>
      <c r="B484">
        <v>-1.06E-2</v>
      </c>
      <c r="C484">
        <v>-1.01E-2</v>
      </c>
      <c r="D484">
        <v>4.7999999999999996E-3</v>
      </c>
      <c r="E484">
        <v>4.0000000000000001E-3</v>
      </c>
    </row>
    <row r="485" spans="1:5" x14ac:dyDescent="0.55000000000000004">
      <c r="A485" s="22" t="s">
        <v>830</v>
      </c>
      <c r="B485">
        <v>3.8600000000000002E-2</v>
      </c>
      <c r="C485">
        <v>-6.6000000000000003E-2</v>
      </c>
      <c r="D485">
        <v>2.7400000000000001E-2</v>
      </c>
      <c r="E485">
        <v>4.5000000000000014E-3</v>
      </c>
    </row>
    <row r="486" spans="1:5" x14ac:dyDescent="0.55000000000000004">
      <c r="A486" s="22" t="s">
        <v>831</v>
      </c>
      <c r="B486">
        <v>1.38E-2</v>
      </c>
      <c r="C486">
        <v>4.07E-2</v>
      </c>
      <c r="D486">
        <v>-4.6300000000000001E-2</v>
      </c>
      <c r="E486">
        <v>4.0000000000000001E-3</v>
      </c>
    </row>
    <row r="487" spans="1:5" x14ac:dyDescent="0.55000000000000004">
      <c r="A487" s="22" t="s">
        <v>832</v>
      </c>
      <c r="B487">
        <v>1.2999999999999999E-3</v>
      </c>
      <c r="C487">
        <v>1.9300000000000001E-2</v>
      </c>
      <c r="D487">
        <v>-9.4999999999999998E-3</v>
      </c>
      <c r="E487">
        <v>4.0000000000000001E-3</v>
      </c>
    </row>
    <row r="488" spans="1:5" x14ac:dyDescent="0.55000000000000004">
      <c r="A488" s="22" t="s">
        <v>833</v>
      </c>
      <c r="B488">
        <v>8.1500000000000003E-2</v>
      </c>
      <c r="C488">
        <v>8.1000000000000003E-2</v>
      </c>
      <c r="D488">
        <v>2.3599999999999999E-2</v>
      </c>
      <c r="E488">
        <v>4.3E-3</v>
      </c>
    </row>
    <row r="489" spans="1:5" x14ac:dyDescent="0.55000000000000004">
      <c r="A489" s="22" t="s">
        <v>834</v>
      </c>
      <c r="B489">
        <v>7.7000000000000002E-3</v>
      </c>
      <c r="C489">
        <v>3.32E-2</v>
      </c>
      <c r="D489">
        <v>-2.2599999999999999E-2</v>
      </c>
      <c r="E489">
        <v>3.5999999999999999E-3</v>
      </c>
    </row>
    <row r="490" spans="1:5" x14ac:dyDescent="0.55000000000000004">
      <c r="A490" s="22" t="s">
        <v>835</v>
      </c>
      <c r="B490">
        <v>3.9899999999999998E-2</v>
      </c>
      <c r="C490">
        <v>1.47E-2</v>
      </c>
      <c r="D490">
        <v>4.6999999999999993E-3</v>
      </c>
      <c r="E490">
        <v>3.8999999999999998E-3</v>
      </c>
    </row>
    <row r="491" spans="1:5" x14ac:dyDescent="0.55000000000000004">
      <c r="A491" s="22" t="s">
        <v>836</v>
      </c>
      <c r="B491">
        <v>3.8899999999999997E-2</v>
      </c>
      <c r="C491">
        <v>4.6999999999999993E-3</v>
      </c>
      <c r="D491">
        <v>-2.29E-2</v>
      </c>
      <c r="E491">
        <v>3.2000000000000002E-3</v>
      </c>
    </row>
    <row r="492" spans="1:5" x14ac:dyDescent="0.55000000000000004">
      <c r="A492" s="22" t="s">
        <v>837</v>
      </c>
      <c r="B492">
        <v>-4.3200000000000002E-2</v>
      </c>
      <c r="C492">
        <v>2.1100000000000001E-2</v>
      </c>
      <c r="D492">
        <v>8.0000000000000002E-3</v>
      </c>
      <c r="E492">
        <v>3.3E-3</v>
      </c>
    </row>
    <row r="493" spans="1:5" x14ac:dyDescent="0.55000000000000004">
      <c r="A493" s="22" t="s">
        <v>838</v>
      </c>
      <c r="B493">
        <v>2.4199999999999999E-2</v>
      </c>
      <c r="C493">
        <v>5.8500000000000003E-2</v>
      </c>
      <c r="D493">
        <v>8.0000000000000002E-3</v>
      </c>
      <c r="E493">
        <v>2.7000000000000001E-3</v>
      </c>
    </row>
    <row r="494" spans="1:5" x14ac:dyDescent="0.55000000000000004">
      <c r="A494" s="22" t="s">
        <v>839</v>
      </c>
      <c r="B494">
        <v>4.58E-2</v>
      </c>
      <c r="C494">
        <v>3.1699999999999999E-2</v>
      </c>
      <c r="D494">
        <v>2.75E-2</v>
      </c>
      <c r="E494">
        <v>3.2000000000000002E-3</v>
      </c>
    </row>
    <row r="495" spans="1:5" x14ac:dyDescent="0.55000000000000004">
      <c r="A495" s="22" t="s">
        <v>840</v>
      </c>
      <c r="B495">
        <v>-9.0000000000000011E-3</v>
      </c>
      <c r="C495">
        <v>4.3E-3</v>
      </c>
      <c r="D495">
        <v>1.43E-2</v>
      </c>
      <c r="E495">
        <v>3.0999999999999999E-3</v>
      </c>
    </row>
    <row r="496" spans="1:5" x14ac:dyDescent="0.55000000000000004">
      <c r="A496" s="22" t="s">
        <v>841</v>
      </c>
      <c r="B496">
        <v>3.1E-2</v>
      </c>
      <c r="C496">
        <v>3.04E-2</v>
      </c>
      <c r="D496">
        <v>-2.47E-2</v>
      </c>
      <c r="E496">
        <v>3.2000000000000002E-3</v>
      </c>
    </row>
    <row r="497" spans="1:5" x14ac:dyDescent="0.55000000000000004">
      <c r="A497" s="22" t="s">
        <v>842</v>
      </c>
      <c r="B497">
        <v>-3.0800000000000001E-2</v>
      </c>
      <c r="C497">
        <v>1.47E-2</v>
      </c>
      <c r="D497">
        <v>-3.2899999999999999E-2</v>
      </c>
      <c r="E497">
        <v>3.8999999999999998E-3</v>
      </c>
    </row>
    <row r="498" spans="1:5" x14ac:dyDescent="0.55000000000000004">
      <c r="A498" s="22" t="s">
        <v>843</v>
      </c>
      <c r="B498">
        <v>3.7000000000000002E-3</v>
      </c>
      <c r="C498">
        <v>1.8E-3</v>
      </c>
      <c r="D498">
        <v>-1.7100000000000001E-2</v>
      </c>
      <c r="E498">
        <v>3.5999999999999999E-3</v>
      </c>
    </row>
    <row r="499" spans="1:5" x14ac:dyDescent="0.55000000000000004">
      <c r="A499" s="22" t="s">
        <v>844</v>
      </c>
      <c r="B499">
        <v>3.0499999999999999E-2</v>
      </c>
      <c r="C499">
        <v>5.62E-2</v>
      </c>
      <c r="D499">
        <v>-5.4000000000000003E-3</v>
      </c>
      <c r="E499">
        <v>3.3E-3</v>
      </c>
    </row>
    <row r="500" spans="1:5" x14ac:dyDescent="0.55000000000000004">
      <c r="A500" s="22" t="s">
        <v>845</v>
      </c>
      <c r="B500">
        <v>-4.0300000000000002E-2</v>
      </c>
      <c r="C500">
        <v>3.9899999999999998E-2</v>
      </c>
      <c r="D500">
        <v>4.8499999999999988E-2</v>
      </c>
      <c r="E500">
        <v>4.0000000000000001E-3</v>
      </c>
    </row>
    <row r="501" spans="1:5" x14ac:dyDescent="0.55000000000000004">
      <c r="A501" s="22" t="s">
        <v>846</v>
      </c>
      <c r="B501">
        <v>-3.7400000000000003E-2</v>
      </c>
      <c r="C501">
        <v>-2.9399999999999999E-2</v>
      </c>
      <c r="D501">
        <v>1.23E-2</v>
      </c>
      <c r="E501">
        <v>3.8999999999999998E-3</v>
      </c>
    </row>
    <row r="502" spans="1:5" x14ac:dyDescent="0.55000000000000004">
      <c r="A502" s="22" t="s">
        <v>847</v>
      </c>
      <c r="B502">
        <v>2.0999999999999999E-3</v>
      </c>
      <c r="C502">
        <v>-1.2999999999999999E-2</v>
      </c>
      <c r="D502">
        <v>-6.3E-3</v>
      </c>
      <c r="E502">
        <v>3.8E-3</v>
      </c>
    </row>
    <row r="503" spans="1:5" x14ac:dyDescent="0.55000000000000004">
      <c r="A503" s="22" t="s">
        <v>848</v>
      </c>
      <c r="B503">
        <v>9.0200000000000002E-2</v>
      </c>
      <c r="C503">
        <v>5.6599999999999998E-2</v>
      </c>
      <c r="D503">
        <v>-1.0999999999999999E-2</v>
      </c>
      <c r="E503">
        <v>4.3E-3</v>
      </c>
    </row>
    <row r="504" spans="1:5" x14ac:dyDescent="0.55000000000000004">
      <c r="A504" s="22" t="s">
        <v>849</v>
      </c>
      <c r="B504">
        <v>2.2800000000000001E-2</v>
      </c>
      <c r="C504">
        <v>6.2899999999999998E-2</v>
      </c>
      <c r="D504">
        <v>8.199999999999999E-3</v>
      </c>
      <c r="E504">
        <v>4.5000000000000014E-3</v>
      </c>
    </row>
    <row r="505" spans="1:5" x14ac:dyDescent="0.55000000000000004">
      <c r="A505" s="22" t="s">
        <v>850</v>
      </c>
      <c r="B505">
        <v>6.9999999999999993E-3</v>
      </c>
      <c r="C505">
        <v>-1.9E-3</v>
      </c>
      <c r="D505">
        <v>6.6E-3</v>
      </c>
      <c r="E505">
        <v>4.3E-3</v>
      </c>
    </row>
    <row r="506" spans="1:5" x14ac:dyDescent="0.55000000000000004">
      <c r="A506" s="22" t="s">
        <v>851</v>
      </c>
      <c r="B506">
        <v>-2.69E-2</v>
      </c>
      <c r="C506">
        <v>-1.2800000000000001E-2</v>
      </c>
      <c r="D506">
        <v>5.3099999999999987E-2</v>
      </c>
      <c r="E506">
        <v>4.7999999999999996E-3</v>
      </c>
    </row>
    <row r="507" spans="1:5" x14ac:dyDescent="0.55000000000000004">
      <c r="A507" s="22" t="s">
        <v>852</v>
      </c>
      <c r="B507">
        <v>1.35E-2</v>
      </c>
      <c r="C507">
        <v>2.4199999999999999E-2</v>
      </c>
      <c r="D507">
        <v>9.8999999999999991E-3</v>
      </c>
      <c r="E507">
        <v>4.1999999999999997E-3</v>
      </c>
    </row>
    <row r="508" spans="1:5" x14ac:dyDescent="0.55000000000000004">
      <c r="A508" s="22" t="s">
        <v>853</v>
      </c>
      <c r="B508">
        <v>4.0500000000000001E-2</v>
      </c>
      <c r="C508">
        <v>2.7400000000000001E-2</v>
      </c>
      <c r="D508">
        <v>3.0000000000000001E-3</v>
      </c>
      <c r="E508">
        <v>4.3E-3</v>
      </c>
    </row>
    <row r="509" spans="1:5" x14ac:dyDescent="0.55000000000000004">
      <c r="A509" s="22" t="s">
        <v>854</v>
      </c>
      <c r="B509">
        <v>4.3E-3</v>
      </c>
      <c r="C509">
        <v>-5.0000000000000001E-3</v>
      </c>
      <c r="D509">
        <v>2.8199999999999999E-2</v>
      </c>
      <c r="E509">
        <v>4.4000000000000003E-3</v>
      </c>
    </row>
    <row r="510" spans="1:5" x14ac:dyDescent="0.55000000000000004">
      <c r="A510" s="22" t="s">
        <v>855</v>
      </c>
      <c r="B510">
        <v>5.4299999999999987E-2</v>
      </c>
      <c r="C510">
        <v>2.3400000000000001E-2</v>
      </c>
      <c r="D510">
        <v>-9.5999999999999992E-3</v>
      </c>
      <c r="E510">
        <v>4.1999999999999997E-3</v>
      </c>
    </row>
    <row r="511" spans="1:5" x14ac:dyDescent="0.55000000000000004">
      <c r="A511" s="22" t="s">
        <v>856</v>
      </c>
      <c r="B511">
        <v>-3.9300000000000002E-2</v>
      </c>
      <c r="C511">
        <v>3.3599999999999998E-2</v>
      </c>
      <c r="D511">
        <v>4.0000000000000002E-4</v>
      </c>
      <c r="E511">
        <v>4.3E-3</v>
      </c>
    </row>
    <row r="512" spans="1:5" x14ac:dyDescent="0.55000000000000004">
      <c r="A512" s="22" t="s">
        <v>857</v>
      </c>
      <c r="B512">
        <v>-1.2500000000000001E-2</v>
      </c>
      <c r="C512">
        <v>-6.3E-3</v>
      </c>
      <c r="D512">
        <v>1.66E-2</v>
      </c>
      <c r="E512">
        <v>5.3E-3</v>
      </c>
    </row>
    <row r="513" spans="1:5" x14ac:dyDescent="0.55000000000000004">
      <c r="A513" s="22" t="s">
        <v>858</v>
      </c>
      <c r="B513">
        <v>-5.8600000000000013E-2</v>
      </c>
      <c r="C513">
        <v>-3.9600000000000003E-2</v>
      </c>
      <c r="D513">
        <v>8.8999999999999999E-3</v>
      </c>
      <c r="E513">
        <v>4.5999999999999999E-3</v>
      </c>
    </row>
    <row r="514" spans="1:5" x14ac:dyDescent="0.55000000000000004">
      <c r="A514" s="22" t="s">
        <v>859</v>
      </c>
      <c r="B514">
        <v>2.6599999999999999E-2</v>
      </c>
      <c r="C514">
        <v>-3.0000000000000001E-3</v>
      </c>
      <c r="D514">
        <v>-4.1999999999999997E-3</v>
      </c>
      <c r="E514">
        <v>4.5999999999999999E-3</v>
      </c>
    </row>
    <row r="515" spans="1:5" x14ac:dyDescent="0.55000000000000004">
      <c r="A515" s="22" t="s">
        <v>860</v>
      </c>
      <c r="B515">
        <v>1.46E-2</v>
      </c>
      <c r="C515">
        <v>-8.1000000000000013E-3</v>
      </c>
      <c r="D515">
        <v>2.0000000000000001E-4</v>
      </c>
      <c r="E515">
        <v>5.3E-3</v>
      </c>
    </row>
    <row r="516" spans="1:5" x14ac:dyDescent="0.55000000000000004">
      <c r="A516" s="22" t="s">
        <v>861</v>
      </c>
      <c r="B516">
        <v>-8.9999999999999998E-4</v>
      </c>
      <c r="C516">
        <v>-3.2000000000000002E-3</v>
      </c>
      <c r="D516">
        <v>6.1999999999999998E-3</v>
      </c>
      <c r="E516">
        <v>4.7999999999999996E-3</v>
      </c>
    </row>
    <row r="517" spans="1:5" x14ac:dyDescent="0.55000000000000004">
      <c r="A517" s="22" t="s">
        <v>862</v>
      </c>
      <c r="B517">
        <v>-7.1900000000000006E-2</v>
      </c>
      <c r="C517">
        <v>-5.3400000000000003E-2</v>
      </c>
      <c r="D517">
        <v>-1.0999999999999999E-2</v>
      </c>
      <c r="E517">
        <v>5.1000000000000004E-3</v>
      </c>
    </row>
    <row r="518" spans="1:5" x14ac:dyDescent="0.55000000000000004">
      <c r="A518" s="22" t="s">
        <v>863</v>
      </c>
      <c r="B518">
        <v>-7.0000000000000007E-2</v>
      </c>
      <c r="C518">
        <v>-3.2400000000000012E-2</v>
      </c>
      <c r="D518">
        <v>1.18E-2</v>
      </c>
      <c r="E518">
        <v>5.3E-3</v>
      </c>
    </row>
    <row r="519" spans="1:5" x14ac:dyDescent="0.55000000000000004">
      <c r="A519" s="22" t="s">
        <v>864</v>
      </c>
      <c r="B519">
        <v>4.6899999999999997E-2</v>
      </c>
      <c r="C519">
        <v>8.1000000000000013E-3</v>
      </c>
      <c r="D519">
        <v>-3.7499999999999999E-2</v>
      </c>
      <c r="E519">
        <v>5.0000000000000001E-3</v>
      </c>
    </row>
    <row r="520" spans="1:5" x14ac:dyDescent="0.55000000000000004">
      <c r="A520" s="22" t="s">
        <v>865</v>
      </c>
      <c r="B520">
        <v>-2.9700000000000001E-2</v>
      </c>
      <c r="C520">
        <v>1.23E-2</v>
      </c>
      <c r="D520">
        <v>-3.2199999999999999E-2</v>
      </c>
      <c r="E520">
        <v>6.1999999999999998E-3</v>
      </c>
    </row>
    <row r="521" spans="1:5" x14ac:dyDescent="0.55000000000000004">
      <c r="A521" s="22" t="s">
        <v>866</v>
      </c>
      <c r="B521">
        <v>5.0599999999999999E-2</v>
      </c>
      <c r="C521">
        <v>3.9199999999999999E-2</v>
      </c>
      <c r="D521">
        <v>-3.1199999999999999E-2</v>
      </c>
      <c r="E521">
        <v>6.0000000000000001E-3</v>
      </c>
    </row>
    <row r="522" spans="1:5" x14ac:dyDescent="0.55000000000000004">
      <c r="A522" s="22" t="s">
        <v>867</v>
      </c>
      <c r="B522">
        <v>-3.7999999999999999E-2</v>
      </c>
      <c r="C522">
        <v>-2.5499999999999998E-2</v>
      </c>
      <c r="D522">
        <v>-1.2500000000000001E-2</v>
      </c>
      <c r="E522">
        <v>5.1999999999999998E-3</v>
      </c>
    </row>
    <row r="523" spans="1:5" x14ac:dyDescent="0.55000000000000004">
      <c r="A523" s="22" t="s">
        <v>868</v>
      </c>
      <c r="B523">
        <v>-2.63E-2</v>
      </c>
      <c r="C523">
        <v>-3.6799999999999999E-2</v>
      </c>
      <c r="D523">
        <v>-2.8799999999999999E-2</v>
      </c>
      <c r="E523">
        <v>6.4000000000000003E-3</v>
      </c>
    </row>
    <row r="524" spans="1:5" x14ac:dyDescent="0.55000000000000004">
      <c r="A524" s="22" t="s">
        <v>869</v>
      </c>
      <c r="B524">
        <v>-8.1000000000000003E-2</v>
      </c>
      <c r="C524">
        <v>2.9100000000000001E-2</v>
      </c>
      <c r="D524">
        <v>3.1699999999999999E-2</v>
      </c>
      <c r="E524">
        <v>6.0000000000000001E-3</v>
      </c>
    </row>
    <row r="525" spans="1:5" x14ac:dyDescent="0.55000000000000004">
      <c r="A525" s="22" t="s">
        <v>870</v>
      </c>
      <c r="B525">
        <v>5.1399999999999987E-2</v>
      </c>
      <c r="C525">
        <v>-2.3900000000000001E-2</v>
      </c>
      <c r="D525">
        <v>3.6900000000000002E-2</v>
      </c>
      <c r="E525">
        <v>6.1999999999999998E-3</v>
      </c>
    </row>
    <row r="526" spans="1:5" x14ac:dyDescent="0.55000000000000004">
      <c r="A526" s="22" t="s">
        <v>871</v>
      </c>
      <c r="B526">
        <v>-1.06E-2</v>
      </c>
      <c r="C526">
        <v>-2.3099999999999999E-2</v>
      </c>
      <c r="D526">
        <v>4.0800000000000003E-2</v>
      </c>
      <c r="E526">
        <v>5.6999999999999993E-3</v>
      </c>
    </row>
    <row r="527" spans="1:5" x14ac:dyDescent="0.55000000000000004">
      <c r="A527" s="22" t="s">
        <v>872</v>
      </c>
      <c r="B527">
        <v>-0.1099</v>
      </c>
      <c r="C527">
        <v>-6.1400000000000003E-2</v>
      </c>
      <c r="D527">
        <v>6.1400000000000003E-2</v>
      </c>
      <c r="E527">
        <v>5.0000000000000001E-3</v>
      </c>
    </row>
    <row r="528" spans="1:5" x14ac:dyDescent="0.55000000000000004">
      <c r="A528" s="22" t="s">
        <v>873</v>
      </c>
      <c r="B528">
        <v>-6.9000000000000006E-2</v>
      </c>
      <c r="C528">
        <v>-4.6100000000000002E-2</v>
      </c>
      <c r="D528">
        <v>3.32E-2</v>
      </c>
      <c r="E528">
        <v>5.3E-3</v>
      </c>
    </row>
    <row r="529" spans="1:5" x14ac:dyDescent="0.55000000000000004">
      <c r="A529" s="22" t="s">
        <v>874</v>
      </c>
      <c r="B529">
        <v>-5.8000000000000003E-2</v>
      </c>
      <c r="C529">
        <v>-2.0799999999999999E-2</v>
      </c>
      <c r="D529">
        <v>4.4000000000000003E-3</v>
      </c>
      <c r="E529">
        <v>5.7999999999999996E-3</v>
      </c>
    </row>
    <row r="530" spans="1:5" x14ac:dyDescent="0.55000000000000004">
      <c r="A530" s="22" t="s">
        <v>875</v>
      </c>
      <c r="B530">
        <v>6.9199999999999998E-2</v>
      </c>
      <c r="C530">
        <v>-5.5000000000000014E-3</v>
      </c>
      <c r="D530">
        <v>9.300000000000001E-3</v>
      </c>
      <c r="E530">
        <v>5.1999999999999998E-3</v>
      </c>
    </row>
    <row r="531" spans="1:5" x14ac:dyDescent="0.55000000000000004">
      <c r="A531" s="22" t="s">
        <v>876</v>
      </c>
      <c r="B531">
        <v>4.4999999999999998E-2</v>
      </c>
      <c r="C531">
        <v>1.4800000000000001E-2</v>
      </c>
      <c r="D531">
        <v>1.41E-2</v>
      </c>
      <c r="E531">
        <v>5.3E-3</v>
      </c>
    </row>
    <row r="532" spans="1:5" x14ac:dyDescent="0.55000000000000004">
      <c r="A532" s="22" t="s">
        <v>877</v>
      </c>
      <c r="B532">
        <v>4.1799999999999997E-2</v>
      </c>
      <c r="C532">
        <v>8.6099999999999996E-2</v>
      </c>
      <c r="D532">
        <v>-5.4100000000000002E-2</v>
      </c>
      <c r="E532">
        <v>5.4000000000000003E-3</v>
      </c>
    </row>
    <row r="533" spans="1:5" x14ac:dyDescent="0.55000000000000004">
      <c r="A533" s="22" t="s">
        <v>878</v>
      </c>
      <c r="B533">
        <v>-2.2700000000000001E-2</v>
      </c>
      <c r="C533">
        <v>-4.1700000000000001E-2</v>
      </c>
      <c r="D533">
        <v>2.0999999999999999E-3</v>
      </c>
      <c r="E533">
        <v>4.5999999999999999E-3</v>
      </c>
    </row>
    <row r="534" spans="1:5" x14ac:dyDescent="0.55000000000000004">
      <c r="A534" s="22" t="s">
        <v>879</v>
      </c>
      <c r="B534">
        <v>4.6199999999999998E-2</v>
      </c>
      <c r="C534">
        <v>-3.9699999999999999E-2</v>
      </c>
      <c r="D534">
        <v>1.5800000000000002E-2</v>
      </c>
      <c r="E534">
        <v>4.5999999999999999E-3</v>
      </c>
    </row>
    <row r="535" spans="1:5" x14ac:dyDescent="0.55000000000000004">
      <c r="A535" s="22" t="s">
        <v>880</v>
      </c>
      <c r="B535">
        <v>5.74E-2</v>
      </c>
      <c r="C535">
        <v>2.8199999999999999E-2</v>
      </c>
      <c r="D535">
        <v>1.04E-2</v>
      </c>
      <c r="E535">
        <v>4.1999999999999997E-3</v>
      </c>
    </row>
    <row r="536" spans="1:5" x14ac:dyDescent="0.55000000000000004">
      <c r="A536" s="22" t="s">
        <v>881</v>
      </c>
      <c r="B536">
        <v>4.8300000000000003E-2</v>
      </c>
      <c r="C536">
        <v>7.2800000000000004E-2</v>
      </c>
      <c r="D536">
        <v>1.55E-2</v>
      </c>
      <c r="E536">
        <v>3.8E-3</v>
      </c>
    </row>
    <row r="537" spans="1:5" x14ac:dyDescent="0.55000000000000004">
      <c r="A537" s="22" t="s">
        <v>882</v>
      </c>
      <c r="B537">
        <v>1.41E-2</v>
      </c>
      <c r="C537">
        <v>1.8599999999999998E-2</v>
      </c>
      <c r="D537">
        <v>-1.24E-2</v>
      </c>
      <c r="E537">
        <v>3.3E-3</v>
      </c>
    </row>
    <row r="538" spans="1:5" x14ac:dyDescent="0.55000000000000004">
      <c r="A538" s="22" t="s">
        <v>883</v>
      </c>
      <c r="B538">
        <v>4.1200000000000001E-2</v>
      </c>
      <c r="C538">
        <v>2.5999999999999999E-2</v>
      </c>
      <c r="D538">
        <v>-3.95E-2</v>
      </c>
      <c r="E538">
        <v>3.0000000000000001E-3</v>
      </c>
    </row>
    <row r="539" spans="1:5" x14ac:dyDescent="0.55000000000000004">
      <c r="A539" s="22" t="s">
        <v>884</v>
      </c>
      <c r="B539">
        <v>3.15E-2</v>
      </c>
      <c r="C539">
        <v>-4.8999999999999998E-3</v>
      </c>
      <c r="D539">
        <v>8.6E-3</v>
      </c>
      <c r="E539">
        <v>2.8E-3</v>
      </c>
    </row>
    <row r="540" spans="1:5" x14ac:dyDescent="0.55000000000000004">
      <c r="A540" s="22" t="s">
        <v>885</v>
      </c>
      <c r="B540">
        <v>-3.9899999999999998E-2</v>
      </c>
      <c r="C540">
        <v>-1.04E-2</v>
      </c>
      <c r="D540">
        <v>-1.3299999999999999E-2</v>
      </c>
      <c r="E540">
        <v>2.8999999999999998E-3</v>
      </c>
    </row>
    <row r="541" spans="1:5" x14ac:dyDescent="0.55000000000000004">
      <c r="A541" s="22" t="s">
        <v>886</v>
      </c>
      <c r="B541">
        <v>-8.9999999999999998E-4</v>
      </c>
      <c r="C541">
        <v>-1.5299999999999999E-2</v>
      </c>
      <c r="D541">
        <v>-1.9699999999999999E-2</v>
      </c>
      <c r="E541">
        <v>3.7000000000000002E-3</v>
      </c>
    </row>
    <row r="542" spans="1:5" x14ac:dyDescent="0.55000000000000004">
      <c r="A542" s="22" t="s">
        <v>887</v>
      </c>
      <c r="B542">
        <v>-4.4900000000000002E-2</v>
      </c>
      <c r="C542">
        <v>-1.5100000000000001E-2</v>
      </c>
      <c r="D542">
        <v>-2.0000000000000001E-4</v>
      </c>
      <c r="E542">
        <v>4.0000000000000001E-3</v>
      </c>
    </row>
    <row r="543" spans="1:5" x14ac:dyDescent="0.55000000000000004">
      <c r="A543" s="22" t="s">
        <v>888</v>
      </c>
      <c r="B543">
        <v>3.7900000000000003E-2</v>
      </c>
      <c r="C543">
        <v>-2.2000000000000001E-3</v>
      </c>
      <c r="D543">
        <v>2.64E-2</v>
      </c>
      <c r="E543">
        <v>4.6999999999999993E-3</v>
      </c>
    </row>
    <row r="544" spans="1:5" x14ac:dyDescent="0.55000000000000004">
      <c r="A544" s="22" t="s">
        <v>889</v>
      </c>
      <c r="B544">
        <v>-8.6E-3</v>
      </c>
      <c r="C544">
        <v>5.0000000000000001E-3</v>
      </c>
      <c r="D544">
        <v>-2.9000000000000001E-2</v>
      </c>
      <c r="E544">
        <v>3.7000000000000002E-3</v>
      </c>
    </row>
    <row r="545" spans="1:5" x14ac:dyDescent="0.55000000000000004">
      <c r="A545" s="22" t="s">
        <v>890</v>
      </c>
      <c r="B545">
        <v>-4.4200000000000003E-2</v>
      </c>
      <c r="C545">
        <v>-1.7500000000000002E-2</v>
      </c>
      <c r="D545">
        <v>-5.1000000000000004E-3</v>
      </c>
      <c r="E545">
        <v>3.7000000000000002E-3</v>
      </c>
    </row>
    <row r="546" spans="1:5" x14ac:dyDescent="0.55000000000000004">
      <c r="A546" s="22" t="s">
        <v>891</v>
      </c>
      <c r="B546">
        <v>-4.5999999999999999E-3</v>
      </c>
      <c r="C546">
        <v>-2.7699999999999999E-2</v>
      </c>
      <c r="D546">
        <v>-1.67E-2</v>
      </c>
      <c r="E546">
        <v>3.7000000000000002E-3</v>
      </c>
    </row>
    <row r="547" spans="1:5" x14ac:dyDescent="0.55000000000000004">
      <c r="A547" s="22" t="s">
        <v>892</v>
      </c>
      <c r="B547">
        <v>8.7100000000000011E-2</v>
      </c>
      <c r="C547">
        <v>3.2899999999999999E-2</v>
      </c>
      <c r="D547">
        <v>-3.8E-3</v>
      </c>
      <c r="E547">
        <v>3.7000000000000002E-3</v>
      </c>
    </row>
    <row r="548" spans="1:5" x14ac:dyDescent="0.55000000000000004">
      <c r="A548" s="22" t="s">
        <v>893</v>
      </c>
      <c r="B548">
        <v>2.47E-2</v>
      </c>
      <c r="C548">
        <v>5.8400000000000001E-2</v>
      </c>
      <c r="D548">
        <v>2.12E-2</v>
      </c>
      <c r="E548">
        <v>2.8999999999999998E-3</v>
      </c>
    </row>
    <row r="549" spans="1:5" x14ac:dyDescent="0.55000000000000004">
      <c r="A549" s="22" t="s">
        <v>894</v>
      </c>
      <c r="B549">
        <v>2.87E-2</v>
      </c>
      <c r="C549">
        <v>1.32E-2</v>
      </c>
      <c r="D549">
        <v>-2.8299999999999999E-2</v>
      </c>
      <c r="E549">
        <v>2.5000000000000001E-3</v>
      </c>
    </row>
    <row r="550" spans="1:5" x14ac:dyDescent="0.55000000000000004">
      <c r="A550" s="22" t="s">
        <v>895</v>
      </c>
      <c r="B550">
        <v>6.1999999999999998E-3</v>
      </c>
      <c r="C550">
        <v>-2.8999999999999998E-3</v>
      </c>
      <c r="D550">
        <v>-1.61E-2</v>
      </c>
      <c r="E550">
        <v>2.7000000000000001E-3</v>
      </c>
    </row>
    <row r="551" spans="1:5" x14ac:dyDescent="0.55000000000000004">
      <c r="A551" s="22" t="s">
        <v>896</v>
      </c>
      <c r="B551">
        <v>2.8999999999999998E-3</v>
      </c>
      <c r="C551">
        <v>1.6000000000000001E-3</v>
      </c>
      <c r="D551">
        <v>2.9999999999999997E-4</v>
      </c>
      <c r="E551">
        <v>2.8999999999999998E-3</v>
      </c>
    </row>
    <row r="552" spans="1:5" x14ac:dyDescent="0.55000000000000004">
      <c r="A552" s="22" t="s">
        <v>897</v>
      </c>
      <c r="B552">
        <v>1.29E-2</v>
      </c>
      <c r="C552">
        <v>-2.7099999999999999E-2</v>
      </c>
      <c r="D552">
        <v>-2.7199999999999998E-2</v>
      </c>
      <c r="E552">
        <v>3.0000000000000001E-3</v>
      </c>
    </row>
    <row r="553" spans="1:5" x14ac:dyDescent="0.55000000000000004">
      <c r="A553" s="22" t="s">
        <v>898</v>
      </c>
      <c r="B553">
        <v>-2.4299999999999999E-2</v>
      </c>
      <c r="C553">
        <v>2.8E-3</v>
      </c>
      <c r="D553">
        <v>-2.46E-2</v>
      </c>
      <c r="E553">
        <v>2.8999999999999998E-3</v>
      </c>
    </row>
    <row r="554" spans="1:5" x14ac:dyDescent="0.55000000000000004">
      <c r="A554" s="22" t="s">
        <v>899</v>
      </c>
      <c r="B554">
        <v>-8.0000000000000002E-3</v>
      </c>
      <c r="C554">
        <v>-2.9000000000000001E-2</v>
      </c>
      <c r="D554">
        <v>6.0000000000000001E-3</v>
      </c>
      <c r="E554">
        <v>3.0999999999999999E-3</v>
      </c>
    </row>
    <row r="555" spans="1:5" x14ac:dyDescent="0.55000000000000004">
      <c r="A555" s="22" t="s">
        <v>900</v>
      </c>
      <c r="B555">
        <v>3.27E-2</v>
      </c>
      <c r="C555">
        <v>-3.9899999999999998E-2</v>
      </c>
      <c r="D555">
        <v>4.5599999999999988E-2</v>
      </c>
      <c r="E555">
        <v>2.8999999999999998E-3</v>
      </c>
    </row>
    <row r="556" spans="1:5" x14ac:dyDescent="0.55000000000000004">
      <c r="A556" s="22" t="s">
        <v>901</v>
      </c>
      <c r="B556">
        <v>-1.14E-2</v>
      </c>
      <c r="C556">
        <v>-2.6599999999999999E-2</v>
      </c>
      <c r="D556">
        <v>4.8999999999999998E-3</v>
      </c>
      <c r="E556">
        <v>3.3999999999999998E-3</v>
      </c>
    </row>
    <row r="557" spans="1:5" x14ac:dyDescent="0.55000000000000004">
      <c r="A557" s="22" t="s">
        <v>902</v>
      </c>
      <c r="B557">
        <v>5.1999999999999998E-3</v>
      </c>
      <c r="C557">
        <v>-2.7300000000000001E-2</v>
      </c>
      <c r="D557">
        <v>1.2200000000000001E-2</v>
      </c>
      <c r="E557">
        <v>4.0000000000000001E-3</v>
      </c>
    </row>
    <row r="558" spans="1:5" x14ac:dyDescent="0.55000000000000004">
      <c r="A558" s="22" t="s">
        <v>903</v>
      </c>
      <c r="B558">
        <v>4.5999999999999999E-2</v>
      </c>
      <c r="C558">
        <v>-1.18E-2</v>
      </c>
      <c r="D558">
        <v>4.8800000000000003E-2</v>
      </c>
      <c r="E558">
        <v>3.7000000000000002E-3</v>
      </c>
    </row>
    <row r="559" spans="1:5" x14ac:dyDescent="0.55000000000000004">
      <c r="A559" s="22" t="s">
        <v>904</v>
      </c>
      <c r="B559">
        <v>6.1999999999999998E-3</v>
      </c>
      <c r="C559">
        <v>-1.95E-2</v>
      </c>
      <c r="D559">
        <v>-2.18E-2</v>
      </c>
      <c r="E559">
        <v>3.7000000000000002E-3</v>
      </c>
    </row>
    <row r="560" spans="1:5" x14ac:dyDescent="0.55000000000000004">
      <c r="A560" s="22" t="s">
        <v>905</v>
      </c>
      <c r="B560">
        <v>-3.27E-2</v>
      </c>
      <c r="C560">
        <v>-3.49E-2</v>
      </c>
      <c r="D560">
        <v>2.7E-2</v>
      </c>
      <c r="E560">
        <v>4.4000000000000003E-3</v>
      </c>
    </row>
    <row r="561" spans="1:5" x14ac:dyDescent="0.55000000000000004">
      <c r="A561" s="22" t="s">
        <v>906</v>
      </c>
      <c r="B561">
        <v>-4.8499999999999988E-2</v>
      </c>
      <c r="C561">
        <v>-3.8899999999999997E-2</v>
      </c>
      <c r="D561">
        <v>1.6400000000000001E-2</v>
      </c>
      <c r="E561">
        <v>4.1999999999999997E-3</v>
      </c>
    </row>
    <row r="562" spans="1:5" x14ac:dyDescent="0.55000000000000004">
      <c r="A562" s="22" t="s">
        <v>907</v>
      </c>
      <c r="B562">
        <v>-1.2999999999999999E-2</v>
      </c>
      <c r="C562">
        <v>-2.7799999999999998E-2</v>
      </c>
      <c r="D562">
        <v>2.5700000000000001E-2</v>
      </c>
      <c r="E562">
        <v>4.5999999999999999E-3</v>
      </c>
    </row>
    <row r="563" spans="1:5" x14ac:dyDescent="0.55000000000000004">
      <c r="A563" s="22" t="s">
        <v>908</v>
      </c>
      <c r="B563">
        <v>-5.6800000000000003E-2</v>
      </c>
      <c r="C563">
        <v>-3.8399999999999997E-2</v>
      </c>
      <c r="D563">
        <v>5.3900000000000003E-2</v>
      </c>
      <c r="E563">
        <v>5.1999999999999998E-3</v>
      </c>
    </row>
    <row r="564" spans="1:5" x14ac:dyDescent="0.55000000000000004">
      <c r="A564" s="22" t="s">
        <v>909</v>
      </c>
      <c r="B564">
        <v>-2.9700000000000001E-2</v>
      </c>
      <c r="C564">
        <v>-6.2699999999999992E-2</v>
      </c>
      <c r="D564">
        <v>3.8E-3</v>
      </c>
      <c r="E564">
        <v>5.1000000000000004E-3</v>
      </c>
    </row>
    <row r="565" spans="1:5" x14ac:dyDescent="0.55000000000000004">
      <c r="A565" s="22" t="s">
        <v>910</v>
      </c>
      <c r="B565">
        <v>-1.5699999999999999E-2</v>
      </c>
      <c r="C565">
        <v>-2.8400000000000002E-2</v>
      </c>
      <c r="D565">
        <v>1.14E-2</v>
      </c>
      <c r="E565">
        <v>5.1000000000000004E-3</v>
      </c>
    </row>
    <row r="566" spans="1:5" x14ac:dyDescent="0.55000000000000004">
      <c r="A566" s="22" t="s">
        <v>911</v>
      </c>
      <c r="B566">
        <v>5.04E-2</v>
      </c>
      <c r="C566">
        <v>7.9199999999999993E-2</v>
      </c>
      <c r="D566">
        <v>-5.2600000000000001E-2</v>
      </c>
      <c r="E566">
        <v>6.4000000000000003E-3</v>
      </c>
    </row>
    <row r="567" spans="1:5" x14ac:dyDescent="0.55000000000000004">
      <c r="A567" s="22" t="s">
        <v>912</v>
      </c>
      <c r="B567">
        <v>-3.8199999999999998E-2</v>
      </c>
      <c r="C567">
        <v>-0.02</v>
      </c>
      <c r="D567">
        <v>1.03E-2</v>
      </c>
      <c r="E567">
        <v>6.9999999999999993E-3</v>
      </c>
    </row>
    <row r="568" spans="1:5" x14ac:dyDescent="0.55000000000000004">
      <c r="A568" s="22" t="s">
        <v>913</v>
      </c>
      <c r="B568">
        <v>4.7399999999999998E-2</v>
      </c>
      <c r="C568">
        <v>2.93E-2</v>
      </c>
      <c r="D568">
        <v>2.2200000000000001E-2</v>
      </c>
      <c r="E568">
        <v>6.7999999999999996E-3</v>
      </c>
    </row>
    <row r="569" spans="1:5" x14ac:dyDescent="0.55000000000000004">
      <c r="A569" s="22" t="s">
        <v>914</v>
      </c>
      <c r="B569">
        <v>-8.3000000000000001E-3</v>
      </c>
      <c r="C569">
        <v>-2.0999999999999999E-3</v>
      </c>
      <c r="D569">
        <v>1.66E-2</v>
      </c>
      <c r="E569">
        <v>6.5000000000000006E-3</v>
      </c>
    </row>
    <row r="570" spans="1:5" x14ac:dyDescent="0.55000000000000004">
      <c r="A570" s="22" t="s">
        <v>915</v>
      </c>
      <c r="B570">
        <v>-0.1278</v>
      </c>
      <c r="C570">
        <v>-7.7199999999999991E-2</v>
      </c>
      <c r="D570">
        <v>4.0899999999999999E-2</v>
      </c>
      <c r="E570">
        <v>5.6000000000000008E-3</v>
      </c>
    </row>
    <row r="571" spans="1:5" x14ac:dyDescent="0.55000000000000004">
      <c r="A571" s="22" t="s">
        <v>916</v>
      </c>
      <c r="B571">
        <v>5.8999999999999999E-3</v>
      </c>
      <c r="C571">
        <v>-5.4000000000000013E-2</v>
      </c>
      <c r="D571">
        <v>4.0099999999999997E-2</v>
      </c>
      <c r="E571">
        <v>6.4000000000000003E-3</v>
      </c>
    </row>
    <row r="572" spans="1:5" x14ac:dyDescent="0.55000000000000004">
      <c r="A572" s="22" t="s">
        <v>917</v>
      </c>
      <c r="B572">
        <v>-1.6000000000000001E-3</v>
      </c>
      <c r="C572">
        <v>9.6799999999999997E-2</v>
      </c>
      <c r="D572">
        <v>5.9499999999999997E-2</v>
      </c>
      <c r="E572">
        <v>6.3E-3</v>
      </c>
    </row>
    <row r="573" spans="1:5" x14ac:dyDescent="0.55000000000000004">
      <c r="A573" s="22" t="s">
        <v>918</v>
      </c>
      <c r="B573">
        <v>-4.5999999999999999E-3</v>
      </c>
      <c r="C573">
        <v>0</v>
      </c>
      <c r="D573">
        <v>2.47E-2</v>
      </c>
      <c r="E573">
        <v>5.7999999999999996E-3</v>
      </c>
    </row>
    <row r="574" spans="1:5" x14ac:dyDescent="0.55000000000000004">
      <c r="A574" s="22" t="s">
        <v>919</v>
      </c>
      <c r="B574">
        <v>-2.8199999999999999E-2</v>
      </c>
      <c r="C574">
        <v>2.5000000000000001E-2</v>
      </c>
      <c r="D574">
        <v>-1.4E-3</v>
      </c>
      <c r="E574">
        <v>5.6000000000000008E-3</v>
      </c>
    </row>
    <row r="575" spans="1:5" x14ac:dyDescent="0.55000000000000004">
      <c r="A575" s="22" t="s">
        <v>920</v>
      </c>
      <c r="B575">
        <v>-5.28E-2</v>
      </c>
      <c r="C575">
        <v>-6.7999999999999996E-3</v>
      </c>
      <c r="D575">
        <v>9.1999999999999998E-3</v>
      </c>
      <c r="E575">
        <v>7.4999999999999997E-3</v>
      </c>
    </row>
    <row r="576" spans="1:5" x14ac:dyDescent="0.55000000000000004">
      <c r="A576" s="22" t="s">
        <v>921</v>
      </c>
      <c r="B576">
        <v>-4.7E-2</v>
      </c>
      <c r="C576">
        <v>-2.93E-2</v>
      </c>
      <c r="D576">
        <v>-2.0799999999999999E-2</v>
      </c>
      <c r="E576">
        <v>7.4999999999999997E-3</v>
      </c>
    </row>
    <row r="577" spans="1:5" x14ac:dyDescent="0.55000000000000004">
      <c r="A577" s="22" t="s">
        <v>922</v>
      </c>
      <c r="B577">
        <v>-2.8400000000000002E-2</v>
      </c>
      <c r="C577">
        <v>-2.3999999999999998E-3</v>
      </c>
      <c r="D577">
        <v>8.3000000000000001E-3</v>
      </c>
      <c r="E577">
        <v>6.0000000000000001E-3</v>
      </c>
    </row>
    <row r="578" spans="1:5" x14ac:dyDescent="0.55000000000000004">
      <c r="A578" s="22" t="s">
        <v>923</v>
      </c>
      <c r="B578">
        <v>-8.0600000000000005E-2</v>
      </c>
      <c r="C578">
        <v>7.8000000000000014E-3</v>
      </c>
      <c r="D578">
        <v>5.16E-2</v>
      </c>
      <c r="E578">
        <v>6.9999999999999993E-3</v>
      </c>
    </row>
    <row r="579" spans="1:5" x14ac:dyDescent="0.55000000000000004">
      <c r="A579" s="22" t="s">
        <v>924</v>
      </c>
      <c r="B579">
        <v>-9.3900000000000011E-2</v>
      </c>
      <c r="C579">
        <v>-6.8999999999999999E-3</v>
      </c>
      <c r="D579">
        <v>2.6100000000000002E-2</v>
      </c>
      <c r="E579">
        <v>6.0000000000000001E-3</v>
      </c>
    </row>
    <row r="580" spans="1:5" x14ac:dyDescent="0.55000000000000004">
      <c r="A580" s="22" t="s">
        <v>925</v>
      </c>
      <c r="B580">
        <v>-0.1179</v>
      </c>
      <c r="C580">
        <v>2.7000000000000001E-3</v>
      </c>
      <c r="D580">
        <v>5.4299999999999987E-2</v>
      </c>
      <c r="E580">
        <v>8.1000000000000013E-3</v>
      </c>
    </row>
    <row r="581" spans="1:5" x14ac:dyDescent="0.55000000000000004">
      <c r="A581" s="22" t="s">
        <v>926</v>
      </c>
      <c r="B581">
        <v>0.16109999999999999</v>
      </c>
      <c r="C581">
        <v>-3.4299999999999997E-2</v>
      </c>
      <c r="D581">
        <v>-9.9100000000000008E-2</v>
      </c>
      <c r="E581">
        <v>5.1000000000000004E-3</v>
      </c>
    </row>
    <row r="582" spans="1:5" x14ac:dyDescent="0.55000000000000004">
      <c r="A582" s="22" t="s">
        <v>927</v>
      </c>
      <c r="B582">
        <v>-4.53E-2</v>
      </c>
      <c r="C582">
        <v>-1.17E-2</v>
      </c>
      <c r="D582">
        <v>-2.5000000000000001E-3</v>
      </c>
      <c r="E582">
        <v>5.4000000000000003E-3</v>
      </c>
    </row>
    <row r="583" spans="1:5" x14ac:dyDescent="0.55000000000000004">
      <c r="A583" s="22" t="s">
        <v>928</v>
      </c>
      <c r="B583">
        <v>-3.44E-2</v>
      </c>
      <c r="C583">
        <v>-4.7399999999999998E-2</v>
      </c>
      <c r="D583">
        <v>1.1999999999999999E-3</v>
      </c>
      <c r="E583">
        <v>6.9999999999999993E-3</v>
      </c>
    </row>
    <row r="584" spans="1:5" x14ac:dyDescent="0.55000000000000004">
      <c r="A584" s="22" t="s">
        <v>929</v>
      </c>
      <c r="B584">
        <v>0.13669999999999999</v>
      </c>
      <c r="C584">
        <v>0.1106</v>
      </c>
      <c r="D584">
        <v>8.2599999999999993E-2</v>
      </c>
      <c r="E584">
        <v>5.7999999999999996E-3</v>
      </c>
    </row>
    <row r="585" spans="1:5" x14ac:dyDescent="0.55000000000000004">
      <c r="A585" s="22" t="s">
        <v>930</v>
      </c>
      <c r="B585">
        <v>5.5599999999999997E-2</v>
      </c>
      <c r="C585">
        <v>1.1999999999999999E-3</v>
      </c>
      <c r="D585">
        <v>-4.4699999999999997E-2</v>
      </c>
      <c r="E585">
        <v>4.3E-3</v>
      </c>
    </row>
    <row r="586" spans="1:5" x14ac:dyDescent="0.55000000000000004">
      <c r="A586" s="22" t="s">
        <v>931</v>
      </c>
      <c r="B586">
        <v>2.6599999999999999E-2</v>
      </c>
      <c r="C586">
        <v>3.7499999999999999E-2</v>
      </c>
      <c r="D586">
        <v>2.4199999999999999E-2</v>
      </c>
      <c r="E586">
        <v>4.0999999999999986E-3</v>
      </c>
    </row>
    <row r="587" spans="1:5" x14ac:dyDescent="0.55000000000000004">
      <c r="A587" s="22" t="s">
        <v>932</v>
      </c>
      <c r="B587">
        <v>4.2199999999999988E-2</v>
      </c>
      <c r="C587">
        <v>-6.4000000000000003E-3</v>
      </c>
      <c r="D587">
        <v>-1.1299999999999999E-2</v>
      </c>
      <c r="E587">
        <v>4.4000000000000003E-3</v>
      </c>
    </row>
    <row r="588" spans="1:5" x14ac:dyDescent="0.55000000000000004">
      <c r="A588" s="22" t="s">
        <v>933</v>
      </c>
      <c r="B588">
        <v>5.1999999999999998E-2</v>
      </c>
      <c r="C588">
        <v>3.9300000000000002E-2</v>
      </c>
      <c r="D588">
        <v>-4.0500000000000001E-2</v>
      </c>
      <c r="E588">
        <v>4.4000000000000003E-3</v>
      </c>
    </row>
    <row r="589" spans="1:5" x14ac:dyDescent="0.55000000000000004">
      <c r="A589" s="22" t="s">
        <v>934</v>
      </c>
      <c r="B589">
        <v>4.87E-2</v>
      </c>
      <c r="C589">
        <v>8.1000000000000013E-3</v>
      </c>
      <c r="D589">
        <v>1.35E-2</v>
      </c>
      <c r="E589">
        <v>4.0999999999999986E-3</v>
      </c>
    </row>
    <row r="590" spans="1:5" x14ac:dyDescent="0.55000000000000004">
      <c r="A590" s="22" t="s">
        <v>935</v>
      </c>
      <c r="B590">
        <v>-6.6000000000000003E-2</v>
      </c>
      <c r="C590">
        <v>2.6599999999999999E-2</v>
      </c>
      <c r="D590">
        <v>1.7600000000000001E-2</v>
      </c>
      <c r="E590">
        <v>4.7999999999999996E-3</v>
      </c>
    </row>
    <row r="591" spans="1:5" x14ac:dyDescent="0.55000000000000004">
      <c r="A591" s="22" t="s">
        <v>936</v>
      </c>
      <c r="B591">
        <v>-2.8400000000000002E-2</v>
      </c>
      <c r="C591">
        <v>-3.1699999999999999E-2</v>
      </c>
      <c r="D591">
        <v>-9.1000000000000004E-3</v>
      </c>
      <c r="E591">
        <v>4.7999999999999996E-3</v>
      </c>
    </row>
    <row r="592" spans="1:5" x14ac:dyDescent="0.55000000000000004">
      <c r="A592" s="22" t="s">
        <v>937</v>
      </c>
      <c r="B592">
        <v>-4.2599999999999999E-2</v>
      </c>
      <c r="C592">
        <v>-1.6000000000000001E-3</v>
      </c>
      <c r="D592">
        <v>3.3E-3</v>
      </c>
      <c r="E592">
        <v>5.3E-3</v>
      </c>
    </row>
    <row r="593" spans="1:5" x14ac:dyDescent="0.55000000000000004">
      <c r="A593" s="22" t="s">
        <v>938</v>
      </c>
      <c r="B593">
        <v>5.3199999999999997E-2</v>
      </c>
      <c r="C593">
        <v>-4.0800000000000003E-2</v>
      </c>
      <c r="D593">
        <v>3.5000000000000001E-3</v>
      </c>
      <c r="E593">
        <v>5.6000000000000008E-3</v>
      </c>
    </row>
    <row r="594" spans="1:5" x14ac:dyDescent="0.55000000000000004">
      <c r="A594" s="22" t="s">
        <v>939</v>
      </c>
      <c r="B594">
        <v>2.6499999999999999E-2</v>
      </c>
      <c r="C594">
        <v>-1.2200000000000001E-2</v>
      </c>
      <c r="D594">
        <v>2.0299999999999999E-2</v>
      </c>
      <c r="E594">
        <v>4.0999999999999986E-3</v>
      </c>
    </row>
    <row r="595" spans="1:5" x14ac:dyDescent="0.55000000000000004">
      <c r="A595" s="22" t="s">
        <v>940</v>
      </c>
      <c r="B595">
        <v>-1.6E-2</v>
      </c>
      <c r="C595">
        <v>-8.6999999999999994E-3</v>
      </c>
      <c r="D595">
        <v>1.7000000000000001E-2</v>
      </c>
      <c r="E595">
        <v>4.7999999999999996E-3</v>
      </c>
    </row>
    <row r="596" spans="1:5" x14ac:dyDescent="0.55000000000000004">
      <c r="A596" s="22" t="s">
        <v>941</v>
      </c>
      <c r="B596">
        <v>0.1215</v>
      </c>
      <c r="C596">
        <v>4.87E-2</v>
      </c>
      <c r="D596">
        <v>8.6300000000000002E-2</v>
      </c>
      <c r="E596">
        <v>4.6999999999999993E-3</v>
      </c>
    </row>
    <row r="597" spans="1:5" x14ac:dyDescent="0.55000000000000004">
      <c r="A597" s="22" t="s">
        <v>942</v>
      </c>
      <c r="B597">
        <v>3.0999999999999999E-3</v>
      </c>
      <c r="C597">
        <v>6.9699999999999998E-2</v>
      </c>
      <c r="D597">
        <v>5.7099999999999998E-2</v>
      </c>
      <c r="E597">
        <v>3.3999999999999998E-3</v>
      </c>
    </row>
    <row r="598" spans="1:5" x14ac:dyDescent="0.55000000000000004">
      <c r="A598" s="22" t="s">
        <v>943</v>
      </c>
      <c r="B598">
        <v>2.3199999999999998E-2</v>
      </c>
      <c r="C598">
        <v>-1.17E-2</v>
      </c>
      <c r="D598">
        <v>-1.1000000000000001E-3</v>
      </c>
      <c r="E598">
        <v>4.0000000000000001E-3</v>
      </c>
    </row>
    <row r="599" spans="1:5" x14ac:dyDescent="0.55000000000000004">
      <c r="A599" s="22" t="s">
        <v>944</v>
      </c>
      <c r="B599">
        <v>-1.49E-2</v>
      </c>
      <c r="C599">
        <v>-8.0000000000000004E-4</v>
      </c>
      <c r="D599">
        <v>-1.6000000000000001E-3</v>
      </c>
      <c r="E599">
        <v>4.1999999999999997E-3</v>
      </c>
    </row>
    <row r="600" spans="1:5" x14ac:dyDescent="0.55000000000000004">
      <c r="A600" s="22" t="s">
        <v>945</v>
      </c>
      <c r="B600">
        <v>-1.34E-2</v>
      </c>
      <c r="C600">
        <v>-1.1900000000000001E-2</v>
      </c>
      <c r="D600">
        <v>-1.29E-2</v>
      </c>
      <c r="E600">
        <v>3.7000000000000002E-3</v>
      </c>
    </row>
    <row r="601" spans="1:5" x14ac:dyDescent="0.55000000000000004">
      <c r="A601" s="22" t="s">
        <v>946</v>
      </c>
      <c r="B601">
        <v>4.0599999999999997E-2</v>
      </c>
      <c r="C601">
        <v>-1.32E-2</v>
      </c>
      <c r="D601">
        <v>7.3000000000000001E-3</v>
      </c>
      <c r="E601">
        <v>4.3E-3</v>
      </c>
    </row>
    <row r="602" spans="1:5" x14ac:dyDescent="0.55000000000000004">
      <c r="A602" s="22" t="s">
        <v>947</v>
      </c>
      <c r="B602">
        <v>-1.06E-2</v>
      </c>
      <c r="C602">
        <v>2.8E-3</v>
      </c>
      <c r="D602">
        <v>1.7399999999999999E-2</v>
      </c>
      <c r="E602">
        <v>4.6999999999999993E-3</v>
      </c>
    </row>
    <row r="603" spans="1:5" x14ac:dyDescent="0.55000000000000004">
      <c r="A603" s="22" t="s">
        <v>948</v>
      </c>
      <c r="B603">
        <v>-5.6999999999999993E-3</v>
      </c>
      <c r="C603">
        <v>-2.0500000000000001E-2</v>
      </c>
      <c r="D603">
        <v>7.9000000000000008E-3</v>
      </c>
      <c r="E603">
        <v>4.1999999999999997E-3</v>
      </c>
    </row>
    <row r="604" spans="1:5" x14ac:dyDescent="0.55000000000000004">
      <c r="A604" s="22" t="s">
        <v>949</v>
      </c>
      <c r="B604">
        <v>2.06E-2</v>
      </c>
      <c r="C604">
        <v>8.0000000000000004E-4</v>
      </c>
      <c r="D604">
        <v>-3.0999999999999999E-3</v>
      </c>
      <c r="E604">
        <v>4.4000000000000003E-3</v>
      </c>
    </row>
    <row r="605" spans="1:5" x14ac:dyDescent="0.55000000000000004">
      <c r="A605" s="22" t="s">
        <v>950</v>
      </c>
      <c r="B605">
        <v>-2.4199999999999999E-2</v>
      </c>
      <c r="C605">
        <v>1.4E-3</v>
      </c>
      <c r="D605">
        <v>-1.6999999999999999E-3</v>
      </c>
      <c r="E605">
        <v>4.0999999999999986E-3</v>
      </c>
    </row>
    <row r="606" spans="1:5" x14ac:dyDescent="0.55000000000000004">
      <c r="A606" s="22" t="s">
        <v>951</v>
      </c>
      <c r="B606">
        <v>3.5999999999999999E-3</v>
      </c>
      <c r="C606">
        <v>2.3400000000000001E-2</v>
      </c>
      <c r="D606">
        <v>1.5299999999999999E-2</v>
      </c>
      <c r="E606">
        <v>4.0000000000000001E-3</v>
      </c>
    </row>
    <row r="607" spans="1:5" x14ac:dyDescent="0.55000000000000004">
      <c r="A607" s="22" t="s">
        <v>952</v>
      </c>
      <c r="B607">
        <v>5.6500000000000002E-2</v>
      </c>
      <c r="C607">
        <v>3.0300000000000001E-2</v>
      </c>
      <c r="D607">
        <v>2.23E-2</v>
      </c>
      <c r="E607">
        <v>4.0000000000000001E-3</v>
      </c>
    </row>
    <row r="608" spans="1:5" x14ac:dyDescent="0.55000000000000004">
      <c r="A608" s="22" t="s">
        <v>953</v>
      </c>
      <c r="B608">
        <v>-4.0300000000000002E-2</v>
      </c>
      <c r="C608">
        <v>4.7500000000000001E-2</v>
      </c>
      <c r="D608">
        <v>4.3200000000000002E-2</v>
      </c>
      <c r="E608">
        <v>3.5999999999999999E-3</v>
      </c>
    </row>
    <row r="609" spans="1:5" x14ac:dyDescent="0.55000000000000004">
      <c r="A609" s="22" t="s">
        <v>954</v>
      </c>
      <c r="B609">
        <v>-1.9400000000000001E-2</v>
      </c>
      <c r="C609">
        <v>1.03E-2</v>
      </c>
      <c r="D609">
        <v>4.5000000000000014E-3</v>
      </c>
      <c r="E609">
        <v>3.5000000000000001E-3</v>
      </c>
    </row>
    <row r="610" spans="1:5" x14ac:dyDescent="0.55000000000000004">
      <c r="A610" s="22" t="s">
        <v>955</v>
      </c>
      <c r="B610">
        <v>-1.35E-2</v>
      </c>
      <c r="C610">
        <v>9.8999999999999991E-3</v>
      </c>
      <c r="D610">
        <v>1.09E-2</v>
      </c>
      <c r="E610">
        <v>3.8E-3</v>
      </c>
    </row>
    <row r="611" spans="1:5" x14ac:dyDescent="0.55000000000000004">
      <c r="A611" s="22" t="s">
        <v>956</v>
      </c>
      <c r="B611">
        <v>1.5E-3</v>
      </c>
      <c r="C611">
        <v>-1.2999999999999999E-3</v>
      </c>
      <c r="D611">
        <v>3.3799999999999997E-2</v>
      </c>
      <c r="E611">
        <v>3.8E-3</v>
      </c>
    </row>
    <row r="612" spans="1:5" x14ac:dyDescent="0.55000000000000004">
      <c r="A612" s="22" t="s">
        <v>957</v>
      </c>
      <c r="B612">
        <v>-1.47E-2</v>
      </c>
      <c r="C612">
        <v>1.2500000000000001E-2</v>
      </c>
      <c r="D612">
        <v>8.1000000000000013E-3</v>
      </c>
      <c r="E612">
        <v>3.7000000000000002E-3</v>
      </c>
    </row>
    <row r="613" spans="1:5" x14ac:dyDescent="0.55000000000000004">
      <c r="A613" s="22" t="s">
        <v>958</v>
      </c>
      <c r="B613">
        <v>4.7199999999999999E-2</v>
      </c>
      <c r="C613">
        <v>2.07E-2</v>
      </c>
      <c r="D613">
        <v>-6.1999999999999998E-3</v>
      </c>
      <c r="E613">
        <v>4.0000000000000001E-3</v>
      </c>
    </row>
    <row r="614" spans="1:5" x14ac:dyDescent="0.55000000000000004">
      <c r="A614" s="22" t="s">
        <v>959</v>
      </c>
      <c r="B614">
        <v>-1.6899999999999998E-2</v>
      </c>
      <c r="C614">
        <v>2.0899999999999998E-2</v>
      </c>
      <c r="D614">
        <v>-6.0000000000000001E-3</v>
      </c>
      <c r="E614">
        <v>4.1999999999999997E-3</v>
      </c>
    </row>
    <row r="615" spans="1:5" x14ac:dyDescent="0.55000000000000004">
      <c r="A615" s="22" t="s">
        <v>960</v>
      </c>
      <c r="B615">
        <v>-1.7600000000000001E-2</v>
      </c>
      <c r="C615">
        <v>1.55E-2</v>
      </c>
      <c r="D615">
        <v>-2.7699999999999999E-2</v>
      </c>
      <c r="E615">
        <v>4.4000000000000003E-3</v>
      </c>
    </row>
    <row r="616" spans="1:5" x14ac:dyDescent="0.55000000000000004">
      <c r="A616" s="22" t="s">
        <v>961</v>
      </c>
      <c r="B616">
        <v>-2.7000000000000001E-3</v>
      </c>
      <c r="C616">
        <v>1.4999999999999999E-2</v>
      </c>
      <c r="D616">
        <v>-2.5999999999999999E-3</v>
      </c>
      <c r="E616">
        <v>4.3E-3</v>
      </c>
    </row>
    <row r="617" spans="1:5" x14ac:dyDescent="0.55000000000000004">
      <c r="A617" s="22" t="s">
        <v>962</v>
      </c>
      <c r="B617">
        <v>-4.3899999999999988E-2</v>
      </c>
      <c r="C617">
        <v>1.1900000000000001E-2</v>
      </c>
      <c r="D617">
        <v>1.6199999999999999E-2</v>
      </c>
      <c r="E617">
        <v>4.8999999999999998E-3</v>
      </c>
    </row>
    <row r="618" spans="1:5" x14ac:dyDescent="0.55000000000000004">
      <c r="A618" s="22" t="s">
        <v>963</v>
      </c>
      <c r="B618">
        <v>0.04</v>
      </c>
      <c r="C618">
        <v>3.6799999999999999E-2</v>
      </c>
      <c r="D618">
        <v>2.3E-3</v>
      </c>
      <c r="E618">
        <v>5.0000000000000001E-3</v>
      </c>
    </row>
    <row r="619" spans="1:5" x14ac:dyDescent="0.55000000000000004">
      <c r="A619" s="22" t="s">
        <v>964</v>
      </c>
      <c r="B619">
        <v>2.7000000000000001E-3</v>
      </c>
      <c r="C619">
        <v>1.3599999999999999E-2</v>
      </c>
      <c r="D619">
        <v>-2.8999999999999998E-3</v>
      </c>
      <c r="E619">
        <v>4.8999999999999998E-3</v>
      </c>
    </row>
    <row r="620" spans="1:5" x14ac:dyDescent="0.55000000000000004">
      <c r="A620" s="22" t="s">
        <v>965</v>
      </c>
      <c r="B620">
        <v>-0.06</v>
      </c>
      <c r="C620">
        <v>2.2800000000000001E-2</v>
      </c>
      <c r="D620">
        <v>3.3799999999999997E-2</v>
      </c>
      <c r="E620">
        <v>4.8999999999999998E-3</v>
      </c>
    </row>
    <row r="621" spans="1:5" x14ac:dyDescent="0.55000000000000004">
      <c r="A621" s="22" t="s">
        <v>966</v>
      </c>
      <c r="B621">
        <v>-1.3899999999999999E-2</v>
      </c>
      <c r="C621">
        <v>3.5900000000000001E-2</v>
      </c>
      <c r="D621">
        <v>8.1000000000000013E-3</v>
      </c>
      <c r="E621">
        <v>4.5999999999999999E-3</v>
      </c>
    </row>
    <row r="622" spans="1:5" x14ac:dyDescent="0.55000000000000004">
      <c r="A622" s="22" t="s">
        <v>967</v>
      </c>
      <c r="B622">
        <v>2.8500000000000001E-2</v>
      </c>
      <c r="C622">
        <v>3.44E-2</v>
      </c>
      <c r="D622">
        <v>1.15E-2</v>
      </c>
      <c r="E622">
        <v>5.3E-3</v>
      </c>
    </row>
    <row r="623" spans="1:5" x14ac:dyDescent="0.55000000000000004">
      <c r="A623" s="22" t="s">
        <v>968</v>
      </c>
      <c r="B623">
        <v>7.8700000000000006E-2</v>
      </c>
      <c r="C623">
        <v>3.5999999999999999E-3</v>
      </c>
      <c r="D623">
        <v>-3.5400000000000001E-2</v>
      </c>
      <c r="E623">
        <v>5.4000000000000003E-3</v>
      </c>
    </row>
    <row r="624" spans="1:5" x14ac:dyDescent="0.55000000000000004">
      <c r="A624" s="22" t="s">
        <v>969</v>
      </c>
      <c r="B624">
        <v>1.7600000000000001E-2</v>
      </c>
      <c r="C624">
        <v>4.53E-2</v>
      </c>
      <c r="D624">
        <v>-5.5000000000000014E-3</v>
      </c>
      <c r="E624">
        <v>5.1000000000000004E-3</v>
      </c>
    </row>
    <row r="625" spans="1:5" x14ac:dyDescent="0.55000000000000004">
      <c r="A625" s="22" t="s">
        <v>970</v>
      </c>
      <c r="B625">
        <v>-1.6899999999999998E-2</v>
      </c>
      <c r="C625">
        <v>1.7399999999999999E-2</v>
      </c>
      <c r="D625">
        <v>6.0000000000000001E-3</v>
      </c>
      <c r="E625">
        <v>5.4000000000000003E-3</v>
      </c>
    </row>
    <row r="626" spans="1:5" x14ac:dyDescent="0.55000000000000004">
      <c r="A626" s="22" t="s">
        <v>971</v>
      </c>
      <c r="B626">
        <v>5.1200000000000002E-2</v>
      </c>
      <c r="C626">
        <v>2.8999999999999998E-3</v>
      </c>
      <c r="D626">
        <v>-0.01</v>
      </c>
      <c r="E626">
        <v>5.6000000000000008E-3</v>
      </c>
    </row>
    <row r="627" spans="1:5" x14ac:dyDescent="0.55000000000000004">
      <c r="A627" s="22" t="s">
        <v>972</v>
      </c>
      <c r="B627">
        <v>3.78E-2</v>
      </c>
      <c r="C627">
        <v>5.0599999999999999E-2</v>
      </c>
      <c r="D627">
        <v>-6.6E-3</v>
      </c>
      <c r="E627">
        <v>5.6000000000000008E-3</v>
      </c>
    </row>
    <row r="628" spans="1:5" x14ac:dyDescent="0.55000000000000004">
      <c r="A628" s="22" t="s">
        <v>973</v>
      </c>
      <c r="B628">
        <v>-1.44E-2</v>
      </c>
      <c r="C628">
        <v>-4.8999999999999998E-3</v>
      </c>
      <c r="D628">
        <v>1.8800000000000001E-2</v>
      </c>
      <c r="E628">
        <v>6.1999999999999998E-3</v>
      </c>
    </row>
    <row r="629" spans="1:5" x14ac:dyDescent="0.55000000000000004">
      <c r="A629" s="22" t="s">
        <v>974</v>
      </c>
      <c r="B629">
        <v>-0.11899999999999999</v>
      </c>
      <c r="C629">
        <v>-9.8900000000000002E-2</v>
      </c>
      <c r="D629">
        <v>1.26E-2</v>
      </c>
      <c r="E629">
        <v>6.7999999999999996E-3</v>
      </c>
    </row>
    <row r="630" spans="1:5" x14ac:dyDescent="0.55000000000000004">
      <c r="A630" s="22" t="s">
        <v>975</v>
      </c>
      <c r="B630">
        <v>2.7099999999999999E-2</v>
      </c>
      <c r="C630">
        <v>3.0599999999999999E-2</v>
      </c>
      <c r="D630">
        <v>-2.0799999999999999E-2</v>
      </c>
      <c r="E630">
        <v>6.9999999999999993E-3</v>
      </c>
    </row>
    <row r="631" spans="1:5" x14ac:dyDescent="0.55000000000000004">
      <c r="A631" s="22" t="s">
        <v>976</v>
      </c>
      <c r="B631">
        <v>8.6999999999999994E-3</v>
      </c>
      <c r="C631">
        <v>1.1900000000000001E-2</v>
      </c>
      <c r="D631">
        <v>-2.1399999999999999E-2</v>
      </c>
      <c r="E631">
        <v>7.8000000000000014E-3</v>
      </c>
    </row>
    <row r="632" spans="1:5" x14ac:dyDescent="0.55000000000000004">
      <c r="A632" s="22" t="s">
        <v>977</v>
      </c>
      <c r="B632">
        <v>4.2199999999999988E-2</v>
      </c>
      <c r="C632">
        <v>3.5499999999999997E-2</v>
      </c>
      <c r="D632">
        <v>2.1899999999999999E-2</v>
      </c>
      <c r="E632">
        <v>7.7000000000000002E-3</v>
      </c>
    </row>
    <row r="633" spans="1:5" x14ac:dyDescent="0.55000000000000004">
      <c r="A633" s="22" t="s">
        <v>978</v>
      </c>
      <c r="B633">
        <v>-3.56E-2</v>
      </c>
      <c r="C633">
        <v>4.4000000000000003E-3</v>
      </c>
      <c r="D633">
        <v>1.17E-2</v>
      </c>
      <c r="E633">
        <v>7.3000000000000001E-3</v>
      </c>
    </row>
    <row r="634" spans="1:5" x14ac:dyDescent="0.55000000000000004">
      <c r="A634" s="22" t="s">
        <v>979</v>
      </c>
      <c r="B634">
        <v>5.67E-2</v>
      </c>
      <c r="C634">
        <v>3.2000000000000001E-2</v>
      </c>
      <c r="D634">
        <v>-6.7999999999999996E-3</v>
      </c>
      <c r="E634">
        <v>8.1000000000000013E-3</v>
      </c>
    </row>
    <row r="635" spans="1:5" x14ac:dyDescent="0.55000000000000004">
      <c r="A635" s="22" t="s">
        <v>980</v>
      </c>
      <c r="B635">
        <v>-7.000000000000001E-4</v>
      </c>
      <c r="C635">
        <v>2.1700000000000001E-2</v>
      </c>
      <c r="D635">
        <v>1.12E-2</v>
      </c>
      <c r="E635">
        <v>8.0000000000000002E-3</v>
      </c>
    </row>
    <row r="636" spans="1:5" x14ac:dyDescent="0.55000000000000004">
      <c r="A636" s="22" t="s">
        <v>981</v>
      </c>
      <c r="B636">
        <v>-2.1999999999999999E-2</v>
      </c>
      <c r="C636">
        <v>2.0999999999999999E-3</v>
      </c>
      <c r="D636">
        <v>1.32E-2</v>
      </c>
      <c r="E636">
        <v>8.199999999999999E-3</v>
      </c>
    </row>
    <row r="637" spans="1:5" x14ac:dyDescent="0.55000000000000004">
      <c r="A637" s="22" t="s">
        <v>982</v>
      </c>
      <c r="B637">
        <v>3.8399999999999997E-2</v>
      </c>
      <c r="C637">
        <v>1.1299999999999999E-2</v>
      </c>
      <c r="D637">
        <v>1.4200000000000001E-2</v>
      </c>
      <c r="E637">
        <v>8.1000000000000013E-3</v>
      </c>
    </row>
    <row r="638" spans="1:5" x14ac:dyDescent="0.55000000000000004">
      <c r="A638" s="22" t="s">
        <v>983</v>
      </c>
      <c r="B638">
        <v>8.3000000000000001E-3</v>
      </c>
      <c r="C638">
        <v>1.2800000000000001E-2</v>
      </c>
      <c r="D638">
        <v>1.7899999999999999E-2</v>
      </c>
      <c r="E638">
        <v>7.7000000000000002E-3</v>
      </c>
    </row>
    <row r="639" spans="1:5" x14ac:dyDescent="0.55000000000000004">
      <c r="A639" s="22" t="s">
        <v>984</v>
      </c>
      <c r="B639">
        <v>5.5399999999999998E-2</v>
      </c>
      <c r="C639">
        <v>1.9800000000000002E-2</v>
      </c>
      <c r="D639">
        <v>-1.5800000000000002E-2</v>
      </c>
      <c r="E639">
        <v>7.7000000000000002E-3</v>
      </c>
    </row>
    <row r="640" spans="1:5" x14ac:dyDescent="0.55000000000000004">
      <c r="A640" s="22" t="s">
        <v>985</v>
      </c>
      <c r="B640">
        <v>-8.3000000000000001E-3</v>
      </c>
      <c r="C640">
        <v>-2.5999999999999999E-3</v>
      </c>
      <c r="D640">
        <v>-9.3999999999999986E-3</v>
      </c>
      <c r="E640">
        <v>8.3000000000000001E-3</v>
      </c>
    </row>
    <row r="641" spans="1:5" x14ac:dyDescent="0.55000000000000004">
      <c r="A641" s="22" t="s">
        <v>986</v>
      </c>
      <c r="B641">
        <v>-8.1000000000000003E-2</v>
      </c>
      <c r="C641">
        <v>-3.3799999999999997E-2</v>
      </c>
      <c r="D641">
        <v>-1.83E-2</v>
      </c>
      <c r="E641">
        <v>8.6999999999999994E-3</v>
      </c>
    </row>
    <row r="642" spans="1:5" x14ac:dyDescent="0.55000000000000004">
      <c r="A642" s="22" t="s">
        <v>987</v>
      </c>
      <c r="B642">
        <v>5.2200000000000003E-2</v>
      </c>
      <c r="C642">
        <v>2.81E-2</v>
      </c>
      <c r="D642">
        <v>-3.2099999999999997E-2</v>
      </c>
      <c r="E642">
        <v>9.8999999999999991E-3</v>
      </c>
    </row>
    <row r="643" spans="1:5" x14ac:dyDescent="0.55000000000000004">
      <c r="A643" s="22" t="s">
        <v>988</v>
      </c>
      <c r="B643">
        <v>1.78E-2</v>
      </c>
      <c r="C643">
        <v>4.1300000000000003E-2</v>
      </c>
      <c r="D643">
        <v>-2.1299999999999999E-2</v>
      </c>
      <c r="E643">
        <v>9.4999999999999998E-3</v>
      </c>
    </row>
    <row r="644" spans="1:5" x14ac:dyDescent="0.55000000000000004">
      <c r="A644" s="22" t="s">
        <v>989</v>
      </c>
      <c r="B644">
        <v>5.5E-2</v>
      </c>
      <c r="C644">
        <v>1.6199999999999999E-2</v>
      </c>
      <c r="D644">
        <v>1.8499999999999999E-2</v>
      </c>
      <c r="E644">
        <v>8.0000000000000002E-3</v>
      </c>
    </row>
    <row r="645" spans="1:5" x14ac:dyDescent="0.55000000000000004">
      <c r="A645" s="22" t="s">
        <v>990</v>
      </c>
      <c r="B645">
        <v>-1.23E-2</v>
      </c>
      <c r="C645">
        <v>-1.8599999999999998E-2</v>
      </c>
      <c r="D645">
        <v>5.8999999999999999E-3</v>
      </c>
      <c r="E645">
        <v>8.8999999999999999E-3</v>
      </c>
    </row>
    <row r="646" spans="1:5" x14ac:dyDescent="0.55000000000000004">
      <c r="A646" s="22" t="s">
        <v>991</v>
      </c>
      <c r="B646">
        <v>-0.129</v>
      </c>
      <c r="C646">
        <v>-6.7000000000000004E-2</v>
      </c>
      <c r="D646">
        <v>-9.5999999999999992E-3</v>
      </c>
      <c r="E646">
        <v>1.21E-2</v>
      </c>
    </row>
    <row r="647" spans="1:5" x14ac:dyDescent="0.55000000000000004">
      <c r="A647" s="22" t="s">
        <v>992</v>
      </c>
      <c r="B647">
        <v>3.95E-2</v>
      </c>
      <c r="C647">
        <v>1.0500000000000001E-2</v>
      </c>
      <c r="D647">
        <v>1.03E-2</v>
      </c>
      <c r="E647">
        <v>1.26E-2</v>
      </c>
    </row>
    <row r="648" spans="1:5" x14ac:dyDescent="0.55000000000000004">
      <c r="A648" s="22" t="s">
        <v>993</v>
      </c>
      <c r="B648">
        <v>5.2600000000000001E-2</v>
      </c>
      <c r="C648">
        <v>2.0500000000000001E-2</v>
      </c>
      <c r="D648">
        <v>3.8E-3</v>
      </c>
      <c r="E648">
        <v>8.1000000000000013E-3</v>
      </c>
    </row>
    <row r="649" spans="1:5" x14ac:dyDescent="0.55000000000000004">
      <c r="A649" s="22" t="s">
        <v>994</v>
      </c>
      <c r="B649">
        <v>2.98E-2</v>
      </c>
      <c r="C649">
        <v>1.66E-2</v>
      </c>
      <c r="D649">
        <v>-8.0000000000000002E-3</v>
      </c>
      <c r="E649">
        <v>6.1000000000000004E-3</v>
      </c>
    </row>
    <row r="650" spans="1:5" x14ac:dyDescent="0.55000000000000004">
      <c r="A650" s="22" t="s">
        <v>995</v>
      </c>
      <c r="B650">
        <v>6.5099999999999991E-2</v>
      </c>
      <c r="C650">
        <v>4.0999999999999988E-2</v>
      </c>
      <c r="D650">
        <v>-6.2899999999999998E-2</v>
      </c>
      <c r="E650">
        <v>5.3E-3</v>
      </c>
    </row>
    <row r="651" spans="1:5" x14ac:dyDescent="0.55000000000000004">
      <c r="A651" s="22" t="s">
        <v>996</v>
      </c>
      <c r="B651">
        <v>1.7500000000000002E-2</v>
      </c>
      <c r="C651">
        <v>3.9E-2</v>
      </c>
      <c r="D651">
        <v>-2.46E-2</v>
      </c>
      <c r="E651">
        <v>6.4000000000000003E-3</v>
      </c>
    </row>
    <row r="652" spans="1:5" x14ac:dyDescent="0.55000000000000004">
      <c r="A652" s="22" t="s">
        <v>997</v>
      </c>
      <c r="B652">
        <v>2.1899999999999999E-2</v>
      </c>
      <c r="C652">
        <v>9.5999999999999992E-3</v>
      </c>
      <c r="D652">
        <v>-4.6100000000000002E-2</v>
      </c>
      <c r="E652">
        <v>7.4999999999999997E-3</v>
      </c>
    </row>
    <row r="653" spans="1:5" x14ac:dyDescent="0.55000000000000004">
      <c r="A653" s="22" t="s">
        <v>998</v>
      </c>
      <c r="B653">
        <v>1.04E-2</v>
      </c>
      <c r="C653">
        <v>2.3900000000000001E-2</v>
      </c>
      <c r="D653">
        <v>-2.93E-2</v>
      </c>
      <c r="E653">
        <v>9.4999999999999998E-3</v>
      </c>
    </row>
    <row r="654" spans="1:5" x14ac:dyDescent="0.55000000000000004">
      <c r="A654" s="22" t="s">
        <v>999</v>
      </c>
      <c r="B654">
        <v>9.6000000000000002E-2</v>
      </c>
      <c r="C654">
        <v>-3.27E-2</v>
      </c>
      <c r="D654">
        <v>-8.1099999999999992E-2</v>
      </c>
      <c r="E654">
        <v>9.5999999999999992E-3</v>
      </c>
    </row>
    <row r="655" spans="1:5" x14ac:dyDescent="0.55000000000000004">
      <c r="A655" s="22" t="s">
        <v>1000</v>
      </c>
      <c r="B655">
        <v>-4.4600000000000001E-2</v>
      </c>
      <c r="C655">
        <v>-2.8E-3</v>
      </c>
      <c r="D655">
        <v>2.8000000000000001E-2</v>
      </c>
      <c r="E655">
        <v>1.3100000000000001E-2</v>
      </c>
    </row>
    <row r="656" spans="1:5" x14ac:dyDescent="0.55000000000000004">
      <c r="A656" s="22" t="s">
        <v>1001</v>
      </c>
      <c r="B656">
        <v>-5.0599999999999999E-2</v>
      </c>
      <c r="C656">
        <v>2.9100000000000001E-2</v>
      </c>
      <c r="D656">
        <v>6.7400000000000002E-2</v>
      </c>
      <c r="E656">
        <v>1.04E-2</v>
      </c>
    </row>
    <row r="657" spans="1:5" x14ac:dyDescent="0.55000000000000004">
      <c r="A657" s="22" t="s">
        <v>1002</v>
      </c>
      <c r="B657">
        <v>6.1000000000000004E-3</v>
      </c>
      <c r="C657">
        <v>-4.6999999999999993E-3</v>
      </c>
      <c r="D657">
        <v>9.7000000000000003E-3</v>
      </c>
      <c r="E657">
        <v>1.0699999999999999E-2</v>
      </c>
    </row>
    <row r="658" spans="1:5" x14ac:dyDescent="0.55000000000000004">
      <c r="A658" s="22" t="s">
        <v>1003</v>
      </c>
      <c r="B658">
        <v>3.6700000000000003E-2</v>
      </c>
      <c r="C658">
        <v>3.3399999999999999E-2</v>
      </c>
      <c r="D658">
        <v>6.1000000000000004E-3</v>
      </c>
      <c r="E658">
        <v>1.21E-2</v>
      </c>
    </row>
    <row r="659" spans="1:5" x14ac:dyDescent="0.55000000000000004">
      <c r="A659" s="22" t="s">
        <v>1004</v>
      </c>
      <c r="B659">
        <v>-2.1600000000000001E-2</v>
      </c>
      <c r="C659">
        <v>4.4999999999999998E-2</v>
      </c>
      <c r="D659">
        <v>2.2800000000000001E-2</v>
      </c>
      <c r="E659">
        <v>1.0800000000000001E-2</v>
      </c>
    </row>
    <row r="660" spans="1:5" x14ac:dyDescent="0.55000000000000004">
      <c r="A660" s="22" t="s">
        <v>1005</v>
      </c>
      <c r="B660">
        <v>1.2999999999999999E-3</v>
      </c>
      <c r="C660">
        <v>1.9400000000000001E-2</v>
      </c>
      <c r="D660">
        <v>-4.3E-3</v>
      </c>
      <c r="E660">
        <v>1.15E-2</v>
      </c>
    </row>
    <row r="661" spans="1:5" x14ac:dyDescent="0.55000000000000004">
      <c r="A661" s="22" t="s">
        <v>1006</v>
      </c>
      <c r="B661">
        <v>-2.3400000000000001E-2</v>
      </c>
      <c r="C661">
        <v>-8.3000000000000001E-3</v>
      </c>
      <c r="D661">
        <v>5.1399999999999987E-2</v>
      </c>
      <c r="E661">
        <v>1.35E-2</v>
      </c>
    </row>
    <row r="662" spans="1:5" x14ac:dyDescent="0.55000000000000004">
      <c r="A662" s="22" t="s">
        <v>1007</v>
      </c>
      <c r="B662">
        <v>-1.55E-2</v>
      </c>
      <c r="C662">
        <v>-2.07E-2</v>
      </c>
      <c r="D662">
        <v>-6.1000000000000004E-3</v>
      </c>
      <c r="E662">
        <v>1.24E-2</v>
      </c>
    </row>
    <row r="663" spans="1:5" x14ac:dyDescent="0.55000000000000004">
      <c r="A663" s="22" t="s">
        <v>1008</v>
      </c>
      <c r="B663">
        <v>-7.0199999999999999E-2</v>
      </c>
      <c r="C663">
        <v>-1.95E-2</v>
      </c>
      <c r="D663">
        <v>4.7100000000000003E-2</v>
      </c>
      <c r="E663">
        <v>1.2800000000000001E-2</v>
      </c>
    </row>
    <row r="664" spans="1:5" x14ac:dyDescent="0.55000000000000004">
      <c r="A664" s="22" t="s">
        <v>1009</v>
      </c>
      <c r="B664">
        <v>-7.1900000000000006E-2</v>
      </c>
      <c r="C664">
        <v>-2.6800000000000001E-2</v>
      </c>
      <c r="D664">
        <v>5.1100000000000013E-2</v>
      </c>
      <c r="E664">
        <v>1.24E-2</v>
      </c>
    </row>
    <row r="665" spans="1:5" x14ac:dyDescent="0.55000000000000004">
      <c r="A665" s="22" t="s">
        <v>1010</v>
      </c>
      <c r="B665">
        <v>4.9200000000000001E-2</v>
      </c>
      <c r="C665">
        <v>2.1299999999999999E-2</v>
      </c>
      <c r="D665">
        <v>-4.0899999999999999E-2</v>
      </c>
      <c r="E665">
        <v>1.21E-2</v>
      </c>
    </row>
    <row r="666" spans="1:5" x14ac:dyDescent="0.55000000000000004">
      <c r="A666" s="22" t="s">
        <v>1011</v>
      </c>
      <c r="B666">
        <v>3.4000000000000002E-2</v>
      </c>
      <c r="C666">
        <v>-1.09E-2</v>
      </c>
      <c r="D666">
        <v>1.9099999999999999E-2</v>
      </c>
      <c r="E666">
        <v>1.0699999999999999E-2</v>
      </c>
    </row>
    <row r="667" spans="1:5" x14ac:dyDescent="0.55000000000000004">
      <c r="A667" s="22" t="s">
        <v>1012</v>
      </c>
      <c r="B667">
        <v>-3.6299999999999999E-2</v>
      </c>
      <c r="C667">
        <v>1.18E-2</v>
      </c>
      <c r="D667">
        <v>7.9000000000000008E-3</v>
      </c>
      <c r="E667">
        <v>8.6999999999999994E-3</v>
      </c>
    </row>
    <row r="668" spans="1:5" x14ac:dyDescent="0.55000000000000004">
      <c r="A668" s="22" t="s">
        <v>1013</v>
      </c>
      <c r="B668">
        <v>-3.2300000000000002E-2</v>
      </c>
      <c r="C668">
        <v>-1.2500000000000001E-2</v>
      </c>
      <c r="D668">
        <v>3.1899999999999998E-2</v>
      </c>
      <c r="E668">
        <v>8.0000000000000002E-3</v>
      </c>
    </row>
    <row r="669" spans="1:5" x14ac:dyDescent="0.55000000000000004">
      <c r="A669" s="22" t="s">
        <v>1014</v>
      </c>
      <c r="B669">
        <v>-5.8600000000000013E-2</v>
      </c>
      <c r="C669">
        <v>4.5999999999999999E-3</v>
      </c>
      <c r="D669">
        <v>6.0900000000000003E-2</v>
      </c>
      <c r="E669">
        <v>9.1999999999999998E-3</v>
      </c>
    </row>
    <row r="670" spans="1:5" x14ac:dyDescent="0.55000000000000004">
      <c r="A670" s="22" t="s">
        <v>1015</v>
      </c>
      <c r="B670">
        <v>-1.8200000000000001E-2</v>
      </c>
      <c r="C670">
        <v>-1.9E-3</v>
      </c>
      <c r="D670">
        <v>3.7599999999999988E-2</v>
      </c>
      <c r="E670">
        <v>9.7999999999999997E-3</v>
      </c>
    </row>
    <row r="671" spans="1:5" x14ac:dyDescent="0.55000000000000004">
      <c r="A671" s="22" t="s">
        <v>1016</v>
      </c>
      <c r="B671">
        <v>3.2400000000000012E-2</v>
      </c>
      <c r="C671">
        <v>1.6400000000000001E-2</v>
      </c>
      <c r="D671">
        <v>-3.0800000000000001E-2</v>
      </c>
      <c r="E671">
        <v>1.1299999999999999E-2</v>
      </c>
    </row>
    <row r="672" spans="1:5" x14ac:dyDescent="0.55000000000000004">
      <c r="A672" s="22" t="s">
        <v>1017</v>
      </c>
      <c r="B672">
        <v>-3.9300000000000002E-2</v>
      </c>
      <c r="C672">
        <v>1.6999999999999999E-3</v>
      </c>
      <c r="D672">
        <v>1.78E-2</v>
      </c>
      <c r="E672">
        <v>1.06E-2</v>
      </c>
    </row>
    <row r="673" spans="1:5" x14ac:dyDescent="0.55000000000000004">
      <c r="A673" s="22" t="s">
        <v>1018</v>
      </c>
      <c r="B673">
        <v>-3.0800000000000001E-2</v>
      </c>
      <c r="C673">
        <v>-4.3E-3</v>
      </c>
      <c r="D673">
        <v>1.5599999999999999E-2</v>
      </c>
      <c r="E673">
        <v>9.5999999999999992E-3</v>
      </c>
    </row>
    <row r="674" spans="1:5" x14ac:dyDescent="0.55000000000000004">
      <c r="A674" s="22" t="s">
        <v>1019</v>
      </c>
      <c r="B674">
        <v>-3.2000000000000001E-2</v>
      </c>
      <c r="C674">
        <v>9.1000000000000004E-3</v>
      </c>
      <c r="D674">
        <v>7.000000000000001E-4</v>
      </c>
      <c r="E674">
        <v>1.0500000000000001E-2</v>
      </c>
    </row>
    <row r="675" spans="1:5" x14ac:dyDescent="0.55000000000000004">
      <c r="A675" s="22" t="s">
        <v>1020</v>
      </c>
      <c r="B675">
        <v>0.1123</v>
      </c>
      <c r="C675">
        <v>-4.2799999999999998E-2</v>
      </c>
      <c r="D675">
        <v>1.09E-2</v>
      </c>
      <c r="E675">
        <v>7.6E-3</v>
      </c>
    </row>
    <row r="676" spans="1:5" x14ac:dyDescent="0.55000000000000004">
      <c r="A676" s="22" t="s">
        <v>1021</v>
      </c>
      <c r="B676">
        <v>1.3100000000000001E-2</v>
      </c>
      <c r="C676">
        <v>2.87E-2</v>
      </c>
      <c r="D676">
        <v>2.3E-3</v>
      </c>
      <c r="E676">
        <v>5.1000000000000004E-3</v>
      </c>
    </row>
    <row r="677" spans="1:5" x14ac:dyDescent="0.55000000000000004">
      <c r="A677" s="22" t="s">
        <v>1022</v>
      </c>
      <c r="B677">
        <v>0.113</v>
      </c>
      <c r="C677">
        <v>2.3800000000000002E-2</v>
      </c>
      <c r="D677">
        <v>-3.6200000000000003E-2</v>
      </c>
      <c r="E677">
        <v>5.8999999999999999E-3</v>
      </c>
    </row>
    <row r="678" spans="1:5" x14ac:dyDescent="0.55000000000000004">
      <c r="A678" s="22" t="s">
        <v>1023</v>
      </c>
      <c r="B678">
        <v>4.6799999999999987E-2</v>
      </c>
      <c r="C678">
        <v>4.6300000000000001E-2</v>
      </c>
      <c r="D678">
        <v>-1.7999999999999999E-2</v>
      </c>
      <c r="E678">
        <v>6.3E-3</v>
      </c>
    </row>
    <row r="679" spans="1:5" x14ac:dyDescent="0.55000000000000004">
      <c r="A679" s="22" t="s">
        <v>1024</v>
      </c>
      <c r="B679">
        <v>5.6000000000000008E-3</v>
      </c>
      <c r="C679">
        <v>-3.0999999999999999E-3</v>
      </c>
      <c r="D679">
        <v>-5.9999999999999995E-4</v>
      </c>
      <c r="E679">
        <v>6.7000000000000002E-3</v>
      </c>
    </row>
    <row r="680" spans="1:5" x14ac:dyDescent="0.55000000000000004">
      <c r="A680" s="22" t="s">
        <v>1025</v>
      </c>
      <c r="B680">
        <v>3.5900000000000001E-2</v>
      </c>
      <c r="C680">
        <v>2.8199999999999999E-2</v>
      </c>
      <c r="D680">
        <v>-7.1999999999999998E-3</v>
      </c>
      <c r="E680">
        <v>6.8999999999999999E-3</v>
      </c>
    </row>
    <row r="681" spans="1:5" x14ac:dyDescent="0.55000000000000004">
      <c r="A681" s="22" t="s">
        <v>1026</v>
      </c>
      <c r="B681">
        <v>2.5899999999999999E-2</v>
      </c>
      <c r="C681">
        <v>3.1800000000000002E-2</v>
      </c>
      <c r="D681">
        <v>6.6E-3</v>
      </c>
      <c r="E681">
        <v>6.1999999999999998E-3</v>
      </c>
    </row>
    <row r="682" spans="1:5" x14ac:dyDescent="0.55000000000000004">
      <c r="A682" s="22" t="s">
        <v>1027</v>
      </c>
      <c r="B682">
        <v>2.81E-2</v>
      </c>
      <c r="C682">
        <v>1.7500000000000002E-2</v>
      </c>
      <c r="D682">
        <v>2.06E-2</v>
      </c>
      <c r="E682">
        <v>6.3E-3</v>
      </c>
    </row>
    <row r="683" spans="1:5" x14ac:dyDescent="0.55000000000000004">
      <c r="A683" s="22" t="s">
        <v>1028</v>
      </c>
      <c r="B683">
        <v>6.6600000000000006E-2</v>
      </c>
      <c r="C683">
        <v>4.5999999999999999E-3</v>
      </c>
      <c r="D683">
        <v>4.3E-3</v>
      </c>
      <c r="E683">
        <v>7.1000000000000004E-3</v>
      </c>
    </row>
    <row r="684" spans="1:5" x14ac:dyDescent="0.55000000000000004">
      <c r="A684" s="22" t="s">
        <v>1029</v>
      </c>
      <c r="B684">
        <v>5.1000000000000004E-3</v>
      </c>
      <c r="C684">
        <v>6.2E-2</v>
      </c>
      <c r="D684">
        <v>-1.4E-2</v>
      </c>
      <c r="E684">
        <v>6.8999999999999999E-3</v>
      </c>
    </row>
    <row r="685" spans="1:5" x14ac:dyDescent="0.55000000000000004">
      <c r="A685" s="22" t="s">
        <v>1030</v>
      </c>
      <c r="B685">
        <v>3.0700000000000002E-2</v>
      </c>
      <c r="C685">
        <v>9.300000000000001E-3</v>
      </c>
      <c r="D685">
        <v>-3.8899999999999997E-2</v>
      </c>
      <c r="E685">
        <v>6.7000000000000002E-3</v>
      </c>
    </row>
    <row r="686" spans="1:5" x14ac:dyDescent="0.55000000000000004">
      <c r="A686" s="22" t="s">
        <v>1031</v>
      </c>
      <c r="B686">
        <v>-4.0599999999999997E-2</v>
      </c>
      <c r="C686">
        <v>1.4999999999999999E-2</v>
      </c>
      <c r="D686">
        <v>5.5399999999999998E-2</v>
      </c>
      <c r="E686">
        <v>7.4000000000000003E-3</v>
      </c>
    </row>
    <row r="687" spans="1:5" x14ac:dyDescent="0.55000000000000004">
      <c r="A687" s="22" t="s">
        <v>1032</v>
      </c>
      <c r="B687">
        <v>-5.0000000000000001E-3</v>
      </c>
      <c r="C687">
        <v>-4.2900000000000001E-2</v>
      </c>
      <c r="D687">
        <v>5.5899999999999998E-2</v>
      </c>
      <c r="E687">
        <v>7.6E-3</v>
      </c>
    </row>
    <row r="688" spans="1:5" x14ac:dyDescent="0.55000000000000004">
      <c r="A688" s="22" t="s">
        <v>1033</v>
      </c>
      <c r="B688">
        <v>9.1999999999999998E-3</v>
      </c>
      <c r="C688">
        <v>6.1000000000000004E-3</v>
      </c>
      <c r="D688">
        <v>9.8999999999999991E-3</v>
      </c>
      <c r="E688">
        <v>7.6E-3</v>
      </c>
    </row>
    <row r="689" spans="1:5" x14ac:dyDescent="0.55000000000000004">
      <c r="A689" s="22" t="s">
        <v>1034</v>
      </c>
      <c r="B689">
        <v>-3.4299999999999997E-2</v>
      </c>
      <c r="C689">
        <v>-3.5499999999999997E-2</v>
      </c>
      <c r="D689">
        <v>4.9599999999999998E-2</v>
      </c>
      <c r="E689">
        <v>7.6E-3</v>
      </c>
    </row>
    <row r="690" spans="1:5" x14ac:dyDescent="0.55000000000000004">
      <c r="A690" s="22" t="s">
        <v>1035</v>
      </c>
      <c r="B690">
        <v>2.1700000000000001E-2</v>
      </c>
      <c r="C690">
        <v>2.0199999999999999E-2</v>
      </c>
      <c r="D690">
        <v>-7.3000000000000001E-3</v>
      </c>
      <c r="E690">
        <v>6.9999999999999993E-3</v>
      </c>
    </row>
    <row r="691" spans="1:5" x14ac:dyDescent="0.55000000000000004">
      <c r="A691" s="22" t="s">
        <v>1036</v>
      </c>
      <c r="B691">
        <v>-1.77E-2</v>
      </c>
      <c r="C691">
        <v>-2.5000000000000001E-3</v>
      </c>
      <c r="D691">
        <v>1.7500000000000002E-2</v>
      </c>
      <c r="E691">
        <v>7.3000000000000001E-3</v>
      </c>
    </row>
    <row r="692" spans="1:5" x14ac:dyDescent="0.55000000000000004">
      <c r="A692" s="22" t="s">
        <v>1037</v>
      </c>
      <c r="B692">
        <v>-1.9199999999999998E-2</v>
      </c>
      <c r="C692">
        <v>-3.5000000000000001E-3</v>
      </c>
      <c r="D692">
        <v>7.4800000000000005E-2</v>
      </c>
      <c r="E692">
        <v>7.6E-3</v>
      </c>
    </row>
    <row r="693" spans="1:5" x14ac:dyDescent="0.55000000000000004">
      <c r="A693" s="22" t="s">
        <v>1038</v>
      </c>
      <c r="B693">
        <v>-4.7699999999999992E-2</v>
      </c>
      <c r="C693">
        <v>-1.6799999999999999E-2</v>
      </c>
      <c r="D693">
        <v>3.4099999999999998E-2</v>
      </c>
      <c r="E693">
        <v>7.1000000000000004E-3</v>
      </c>
    </row>
    <row r="694" spans="1:5" x14ac:dyDescent="0.55000000000000004">
      <c r="A694" s="22" t="s">
        <v>1039</v>
      </c>
      <c r="B694">
        <v>6.5000000000000006E-3</v>
      </c>
      <c r="C694">
        <v>1E-3</v>
      </c>
      <c r="D694">
        <v>5.3E-3</v>
      </c>
      <c r="E694">
        <v>7.3000000000000001E-3</v>
      </c>
    </row>
    <row r="695" spans="1:5" x14ac:dyDescent="0.55000000000000004">
      <c r="A695" s="22" t="s">
        <v>1040</v>
      </c>
      <c r="B695">
        <v>-5.1000000000000004E-3</v>
      </c>
      <c r="C695">
        <v>-1.1599999999999999E-2</v>
      </c>
      <c r="D695">
        <v>1.1900000000000001E-2</v>
      </c>
      <c r="E695">
        <v>8.1000000000000013E-3</v>
      </c>
    </row>
    <row r="696" spans="1:5" x14ac:dyDescent="0.55000000000000004">
      <c r="A696" s="22" t="s">
        <v>1041</v>
      </c>
      <c r="B696">
        <v>-5.9800000000000013E-2</v>
      </c>
      <c r="C696">
        <v>7.000000000000001E-4</v>
      </c>
      <c r="D696">
        <v>2.5999999999999999E-3</v>
      </c>
      <c r="E696">
        <v>7.8000000000000014E-3</v>
      </c>
    </row>
    <row r="697" spans="1:5" x14ac:dyDescent="0.55000000000000004">
      <c r="A697" s="22" t="s">
        <v>1042</v>
      </c>
      <c r="B697">
        <v>1.8100000000000002E-2</v>
      </c>
      <c r="C697">
        <v>-2.3999999999999998E-3</v>
      </c>
      <c r="D697">
        <v>-2.75E-2</v>
      </c>
      <c r="E697">
        <v>7.4999999999999997E-3</v>
      </c>
    </row>
    <row r="698" spans="1:5" x14ac:dyDescent="0.55000000000000004">
      <c r="A698" s="22" t="s">
        <v>1043</v>
      </c>
      <c r="B698">
        <v>-2.7199999999999998E-2</v>
      </c>
      <c r="C698">
        <v>-2.1999999999999999E-2</v>
      </c>
      <c r="D698">
        <v>3.8999999999999998E-3</v>
      </c>
      <c r="E698">
        <v>8.199999999999999E-3</v>
      </c>
    </row>
    <row r="699" spans="1:5" x14ac:dyDescent="0.55000000000000004">
      <c r="A699" s="22" t="s">
        <v>1044</v>
      </c>
      <c r="B699">
        <v>0.1027</v>
      </c>
      <c r="C699">
        <v>-2.7000000000000001E-3</v>
      </c>
      <c r="D699">
        <v>-1.7399999999999999E-2</v>
      </c>
      <c r="E699">
        <v>8.3000000000000001E-3</v>
      </c>
    </row>
    <row r="700" spans="1:5" x14ac:dyDescent="0.55000000000000004">
      <c r="A700" s="22" t="s">
        <v>1045</v>
      </c>
      <c r="B700">
        <v>-8.0000000000000002E-3</v>
      </c>
      <c r="C700">
        <v>1.5E-3</v>
      </c>
      <c r="D700">
        <v>5.2499999999999998E-2</v>
      </c>
      <c r="E700">
        <v>8.6E-3</v>
      </c>
    </row>
    <row r="701" spans="1:5" x14ac:dyDescent="0.55000000000000004">
      <c r="A701" s="22" t="s">
        <v>1046</v>
      </c>
      <c r="B701">
        <v>-8.3999999999999995E-3</v>
      </c>
      <c r="C701">
        <v>-1.11E-2</v>
      </c>
      <c r="D701">
        <v>5.8999999999999999E-3</v>
      </c>
      <c r="E701">
        <v>0.01</v>
      </c>
    </row>
    <row r="702" spans="1:5" x14ac:dyDescent="0.55000000000000004">
      <c r="A702" s="22" t="s">
        <v>1047</v>
      </c>
      <c r="B702">
        <v>-1.77E-2</v>
      </c>
      <c r="C702">
        <v>-7.1999999999999998E-3</v>
      </c>
      <c r="D702">
        <v>3.8699999999999998E-2</v>
      </c>
      <c r="E702">
        <v>7.3000000000000001E-3</v>
      </c>
    </row>
    <row r="703" spans="1:5" x14ac:dyDescent="0.55000000000000004">
      <c r="A703" s="22" t="s">
        <v>1048</v>
      </c>
      <c r="B703">
        <v>1.8499999999999999E-2</v>
      </c>
      <c r="C703">
        <v>-4.7999999999999996E-3</v>
      </c>
      <c r="D703">
        <v>-2.9999999999999997E-4</v>
      </c>
      <c r="E703">
        <v>6.4000000000000003E-3</v>
      </c>
    </row>
    <row r="704" spans="1:5" x14ac:dyDescent="0.55000000000000004">
      <c r="A704" s="22" t="s">
        <v>1049</v>
      </c>
      <c r="B704">
        <v>7.9699999999999993E-2</v>
      </c>
      <c r="C704">
        <v>3.2800000000000003E-2</v>
      </c>
      <c r="D704">
        <v>-5.1999999999999998E-2</v>
      </c>
      <c r="E704">
        <v>6.5000000000000006E-3</v>
      </c>
    </row>
    <row r="705" spans="1:5" x14ac:dyDescent="0.55000000000000004">
      <c r="A705" s="22" t="s">
        <v>1050</v>
      </c>
      <c r="B705">
        <v>1.2200000000000001E-2</v>
      </c>
      <c r="C705">
        <v>6.3E-3</v>
      </c>
      <c r="D705">
        <v>-3.5999999999999999E-3</v>
      </c>
      <c r="E705">
        <v>5.7999999999999996E-3</v>
      </c>
    </row>
    <row r="706" spans="1:5" x14ac:dyDescent="0.55000000000000004">
      <c r="A706" s="22" t="s">
        <v>1051</v>
      </c>
      <c r="B706">
        <v>-8.3000000000000001E-3</v>
      </c>
      <c r="C706">
        <v>-1.0699999999999999E-2</v>
      </c>
      <c r="D706">
        <v>4.0099999999999997E-2</v>
      </c>
      <c r="E706">
        <v>6.1999999999999998E-3</v>
      </c>
    </row>
    <row r="707" spans="1:5" x14ac:dyDescent="0.55000000000000004">
      <c r="A707" s="22" t="s">
        <v>1052</v>
      </c>
      <c r="B707">
        <v>-9.5999999999999992E-3</v>
      </c>
      <c r="C707">
        <v>8.9999999999999998E-4</v>
      </c>
      <c r="D707">
        <v>3.5999999999999997E-2</v>
      </c>
      <c r="E707">
        <v>7.1999999999999998E-3</v>
      </c>
    </row>
    <row r="708" spans="1:5" x14ac:dyDescent="0.55000000000000004">
      <c r="A708" s="22" t="s">
        <v>1053</v>
      </c>
      <c r="B708">
        <v>5.0700000000000002E-2</v>
      </c>
      <c r="C708">
        <v>-2.3E-2</v>
      </c>
      <c r="D708">
        <v>-9.7999999999999997E-3</v>
      </c>
      <c r="E708">
        <v>6.6E-3</v>
      </c>
    </row>
    <row r="709" spans="1:5" x14ac:dyDescent="0.55000000000000004">
      <c r="A709" s="22" t="s">
        <v>1054</v>
      </c>
      <c r="B709">
        <v>1.2699999999999999E-2</v>
      </c>
      <c r="C709">
        <v>4.7999999999999996E-3</v>
      </c>
      <c r="D709">
        <v>3.8E-3</v>
      </c>
      <c r="E709">
        <v>5.5000000000000014E-3</v>
      </c>
    </row>
    <row r="710" spans="1:5" x14ac:dyDescent="0.55000000000000004">
      <c r="A710" s="22" t="s">
        <v>1055</v>
      </c>
      <c r="B710">
        <v>-7.1999999999999998E-3</v>
      </c>
      <c r="C710">
        <v>2.8299999999999999E-2</v>
      </c>
      <c r="D710">
        <v>-1.6199999999999999E-2</v>
      </c>
      <c r="E710">
        <v>6.1999999999999998E-3</v>
      </c>
    </row>
    <row r="711" spans="1:5" x14ac:dyDescent="0.55000000000000004">
      <c r="A711" s="22" t="s">
        <v>1056</v>
      </c>
      <c r="B711">
        <v>-1.01E-2</v>
      </c>
      <c r="C711">
        <v>-3.0000000000000001E-3</v>
      </c>
      <c r="D711">
        <v>2.3400000000000001E-2</v>
      </c>
      <c r="E711">
        <v>5.5000000000000014E-3</v>
      </c>
    </row>
    <row r="712" spans="1:5" x14ac:dyDescent="0.55000000000000004">
      <c r="A712" s="22" t="s">
        <v>1057</v>
      </c>
      <c r="B712">
        <v>-4.5100000000000001E-2</v>
      </c>
      <c r="C712">
        <v>-1.6199999999999999E-2</v>
      </c>
      <c r="D712">
        <v>1.21E-2</v>
      </c>
      <c r="E712">
        <v>6.0000000000000001E-3</v>
      </c>
    </row>
    <row r="713" spans="1:5" x14ac:dyDescent="0.55000000000000004">
      <c r="A713" s="22" t="s">
        <v>1058</v>
      </c>
      <c r="B713">
        <v>0.04</v>
      </c>
      <c r="C713">
        <v>-1.4999999999999999E-2</v>
      </c>
      <c r="D713">
        <v>7.7000000000000002E-3</v>
      </c>
      <c r="E713">
        <v>6.5000000000000006E-3</v>
      </c>
    </row>
    <row r="714" spans="1:5" x14ac:dyDescent="0.55000000000000004">
      <c r="A714" s="22" t="s">
        <v>1059</v>
      </c>
      <c r="B714">
        <v>6.4600000000000005E-2</v>
      </c>
      <c r="C714">
        <v>1.9E-3</v>
      </c>
      <c r="D714">
        <v>-2.9100000000000001E-2</v>
      </c>
      <c r="E714">
        <v>6.1000000000000004E-3</v>
      </c>
    </row>
    <row r="715" spans="1:5" x14ac:dyDescent="0.55000000000000004">
      <c r="A715" s="22" t="s">
        <v>1060</v>
      </c>
      <c r="B715">
        <v>3.8800000000000001E-2</v>
      </c>
      <c r="C715">
        <v>-5.3E-3</v>
      </c>
      <c r="D715">
        <v>-1.46E-2</v>
      </c>
      <c r="E715">
        <v>6.5000000000000006E-3</v>
      </c>
    </row>
    <row r="716" spans="1:5" x14ac:dyDescent="0.55000000000000004">
      <c r="A716" s="22" t="s">
        <v>1061</v>
      </c>
      <c r="B716">
        <v>6.5000000000000006E-3</v>
      </c>
      <c r="C716">
        <v>1.15E-2</v>
      </c>
      <c r="D716">
        <v>4.5999999999999999E-3</v>
      </c>
      <c r="E716">
        <v>5.6000000000000008E-3</v>
      </c>
    </row>
    <row r="717" spans="1:5" x14ac:dyDescent="0.55000000000000004">
      <c r="A717" s="22" t="s">
        <v>1062</v>
      </c>
      <c r="B717">
        <v>7.1399999999999991E-2</v>
      </c>
      <c r="C717">
        <v>-5.6999999999999993E-3</v>
      </c>
      <c r="D717">
        <v>-6.3E-3</v>
      </c>
      <c r="E717">
        <v>5.3E-3</v>
      </c>
    </row>
    <row r="718" spans="1:5" x14ac:dyDescent="0.55000000000000004">
      <c r="A718" s="22" t="s">
        <v>1063</v>
      </c>
      <c r="B718">
        <v>4.9099999999999998E-2</v>
      </c>
      <c r="C718">
        <v>-5.4000000000000003E-3</v>
      </c>
      <c r="D718">
        <v>-3.8999999999999998E-3</v>
      </c>
      <c r="E718">
        <v>6.0000000000000001E-3</v>
      </c>
    </row>
    <row r="719" spans="1:5" x14ac:dyDescent="0.55000000000000004">
      <c r="A719" s="22" t="s">
        <v>1064</v>
      </c>
      <c r="B719">
        <v>-1.2800000000000001E-2</v>
      </c>
      <c r="C719">
        <v>2.76E-2</v>
      </c>
      <c r="D719">
        <v>-2.81E-2</v>
      </c>
      <c r="E719">
        <v>5.1999999999999998E-3</v>
      </c>
    </row>
    <row r="720" spans="1:5" x14ac:dyDescent="0.55000000000000004">
      <c r="A720" s="22" t="s">
        <v>1065</v>
      </c>
      <c r="B720">
        <v>4.6199999999999998E-2</v>
      </c>
      <c r="C720">
        <v>-1.3599999999999999E-2</v>
      </c>
      <c r="D720">
        <v>-1.4E-3</v>
      </c>
      <c r="E720">
        <v>4.8999999999999998E-3</v>
      </c>
    </row>
    <row r="721" spans="1:5" x14ac:dyDescent="0.55000000000000004">
      <c r="A721" s="22" t="s">
        <v>1066</v>
      </c>
      <c r="B721">
        <v>1.06E-2</v>
      </c>
      <c r="C721">
        <v>-9.300000000000001E-3</v>
      </c>
      <c r="D721">
        <v>1.2E-2</v>
      </c>
      <c r="E721">
        <v>5.1999999999999998E-3</v>
      </c>
    </row>
    <row r="722" spans="1:5" x14ac:dyDescent="0.55000000000000004">
      <c r="A722" s="22" t="s">
        <v>1067</v>
      </c>
      <c r="B722">
        <v>-6.4299999999999996E-2</v>
      </c>
      <c r="C722">
        <v>-3.4299999999999997E-2</v>
      </c>
      <c r="D722">
        <v>4.6600000000000003E-2</v>
      </c>
      <c r="E722">
        <v>5.1999999999999998E-3</v>
      </c>
    </row>
    <row r="723" spans="1:5" x14ac:dyDescent="0.55000000000000004">
      <c r="A723" s="22" t="s">
        <v>1068</v>
      </c>
      <c r="B723">
        <v>6.0699999999999997E-2</v>
      </c>
      <c r="C723">
        <v>-4.1599999999999998E-2</v>
      </c>
      <c r="D723">
        <v>3.5400000000000001E-2</v>
      </c>
      <c r="E723">
        <v>4.5999999999999999E-3</v>
      </c>
    </row>
    <row r="724" spans="1:5" x14ac:dyDescent="0.55000000000000004">
      <c r="A724" s="22" t="s">
        <v>1069</v>
      </c>
      <c r="B724">
        <v>-8.5900000000000004E-2</v>
      </c>
      <c r="C724">
        <v>2.4E-2</v>
      </c>
      <c r="D724">
        <v>3.2300000000000002E-2</v>
      </c>
      <c r="E724">
        <v>4.5000000000000014E-3</v>
      </c>
    </row>
    <row r="725" spans="1:5" x14ac:dyDescent="0.55000000000000004">
      <c r="A725" s="22" t="s">
        <v>1070</v>
      </c>
      <c r="B725">
        <v>4.6399999999999997E-2</v>
      </c>
      <c r="C725">
        <v>-2.53E-2</v>
      </c>
      <c r="D725">
        <v>-1.4200000000000001E-2</v>
      </c>
      <c r="E725">
        <v>4.5999999999999999E-3</v>
      </c>
    </row>
    <row r="726" spans="1:5" x14ac:dyDescent="0.55000000000000004">
      <c r="A726" s="22" t="s">
        <v>1071</v>
      </c>
      <c r="B726">
        <v>1.17E-2</v>
      </c>
      <c r="C726">
        <v>-1.8700000000000001E-2</v>
      </c>
      <c r="D726">
        <v>-2.0000000000000001E-4</v>
      </c>
      <c r="E726">
        <v>3.8999999999999998E-3</v>
      </c>
    </row>
    <row r="727" spans="1:5" x14ac:dyDescent="0.55000000000000004">
      <c r="A727" s="22" t="s">
        <v>1072</v>
      </c>
      <c r="B727">
        <v>-3.2599999999999997E-2</v>
      </c>
      <c r="C727">
        <v>1.9E-3</v>
      </c>
      <c r="D727">
        <v>3.5999999999999999E-3</v>
      </c>
      <c r="E727">
        <v>4.8999999999999998E-3</v>
      </c>
    </row>
    <row r="728" spans="1:5" x14ac:dyDescent="0.55000000000000004">
      <c r="A728" s="22" t="s">
        <v>1073</v>
      </c>
      <c r="B728">
        <v>0.1245</v>
      </c>
      <c r="C728">
        <v>-1.89E-2</v>
      </c>
      <c r="D728">
        <v>-3.1800000000000002E-2</v>
      </c>
      <c r="E728">
        <v>4.1999999999999997E-3</v>
      </c>
    </row>
    <row r="729" spans="1:5" x14ac:dyDescent="0.55000000000000004">
      <c r="A729" s="22" t="s">
        <v>1074</v>
      </c>
      <c r="B729">
        <v>4.3799999999999999E-2</v>
      </c>
      <c r="C729">
        <v>3.4500000000000003E-2</v>
      </c>
      <c r="D729">
        <v>-5.8600000000000013E-2</v>
      </c>
      <c r="E729">
        <v>4.3E-3</v>
      </c>
    </row>
    <row r="730" spans="1:5" x14ac:dyDescent="0.55000000000000004">
      <c r="A730" s="22" t="s">
        <v>1075</v>
      </c>
      <c r="B730">
        <v>1.6299999999999999E-2</v>
      </c>
      <c r="C730">
        <v>5.0000000000000001E-3</v>
      </c>
      <c r="D730">
        <v>1.66E-2</v>
      </c>
      <c r="E730">
        <v>4.6999999999999993E-3</v>
      </c>
    </row>
    <row r="731" spans="1:5" x14ac:dyDescent="0.55000000000000004">
      <c r="A731" s="22" t="s">
        <v>1076</v>
      </c>
      <c r="B731">
        <v>-2.0899999999999998E-2</v>
      </c>
      <c r="C731">
        <v>-1.72E-2</v>
      </c>
      <c r="D731">
        <v>-3.5999999999999999E-3</v>
      </c>
      <c r="E731">
        <v>4.4000000000000003E-3</v>
      </c>
    </row>
    <row r="732" spans="1:5" x14ac:dyDescent="0.55000000000000004">
      <c r="A732" s="22" t="s">
        <v>1077</v>
      </c>
      <c r="B732">
        <v>1.1000000000000001E-3</v>
      </c>
      <c r="C732">
        <v>-5.3E-3</v>
      </c>
      <c r="D732">
        <v>2.2000000000000001E-3</v>
      </c>
      <c r="E732">
        <v>3.8E-3</v>
      </c>
    </row>
    <row r="733" spans="1:5" x14ac:dyDescent="0.55000000000000004">
      <c r="A733" s="22" t="s">
        <v>1078</v>
      </c>
      <c r="B733">
        <v>3.9100000000000003E-2</v>
      </c>
      <c r="C733">
        <v>-2.0299999999999999E-2</v>
      </c>
      <c r="D733">
        <v>1.1299999999999999E-2</v>
      </c>
      <c r="E733">
        <v>4.7999999999999996E-3</v>
      </c>
    </row>
    <row r="734" spans="1:5" x14ac:dyDescent="0.55000000000000004">
      <c r="A734" s="22" t="s">
        <v>1079</v>
      </c>
      <c r="B734">
        <v>3.8399999999999997E-2</v>
      </c>
      <c r="C734">
        <v>-5.6999999999999993E-3</v>
      </c>
      <c r="D734">
        <v>9.3999999999999986E-3</v>
      </c>
      <c r="E734">
        <v>4.5999999999999999E-3</v>
      </c>
    </row>
    <row r="735" spans="1:5" x14ac:dyDescent="0.55000000000000004">
      <c r="A735" s="22" t="s">
        <v>1080</v>
      </c>
      <c r="B735">
        <v>3.5200000000000002E-2</v>
      </c>
      <c r="C735">
        <v>-8.5000000000000006E-3</v>
      </c>
      <c r="D735">
        <v>-9.7999999999999997E-3</v>
      </c>
      <c r="E735">
        <v>4.6999999999999993E-3</v>
      </c>
    </row>
    <row r="736" spans="1:5" x14ac:dyDescent="0.55000000000000004">
      <c r="A736" s="22" t="s">
        <v>1081</v>
      </c>
      <c r="B736">
        <v>-2.58E-2</v>
      </c>
      <c r="C736">
        <v>5.7999999999999996E-3</v>
      </c>
      <c r="D736">
        <v>2.5999999999999999E-3</v>
      </c>
      <c r="E736">
        <v>4.5000000000000014E-3</v>
      </c>
    </row>
    <row r="737" spans="1:5" x14ac:dyDescent="0.55000000000000004">
      <c r="A737" s="22" t="s">
        <v>1082</v>
      </c>
      <c r="B737">
        <v>-0.2319</v>
      </c>
      <c r="C737">
        <v>-8.2699999999999996E-2</v>
      </c>
      <c r="D737">
        <v>4.1799999999999997E-2</v>
      </c>
      <c r="E737">
        <v>6.0000000000000001E-3</v>
      </c>
    </row>
    <row r="738" spans="1:5" x14ac:dyDescent="0.55000000000000004">
      <c r="A738" s="22" t="s">
        <v>1083</v>
      </c>
      <c r="B738">
        <v>-7.7600000000000002E-2</v>
      </c>
      <c r="C738">
        <v>2.6800000000000001E-2</v>
      </c>
      <c r="D738">
        <v>3.1399999999999997E-2</v>
      </c>
      <c r="E738">
        <v>3.5000000000000001E-3</v>
      </c>
    </row>
    <row r="739" spans="1:5" x14ac:dyDescent="0.55000000000000004">
      <c r="A739" s="22" t="s">
        <v>1084</v>
      </c>
      <c r="B739">
        <v>6.8199999999999997E-2</v>
      </c>
      <c r="C739">
        <v>2.9999999999999997E-4</v>
      </c>
      <c r="D739">
        <v>-4.4200000000000003E-2</v>
      </c>
      <c r="E739">
        <v>3.8999999999999998E-3</v>
      </c>
    </row>
    <row r="740" spans="1:5" x14ac:dyDescent="0.55000000000000004">
      <c r="A740" s="22" t="s">
        <v>1085</v>
      </c>
      <c r="B740">
        <v>4.2099999999999999E-2</v>
      </c>
      <c r="C740">
        <v>-7.4999999999999997E-3</v>
      </c>
      <c r="D740">
        <v>4.9299999999999997E-2</v>
      </c>
      <c r="E740">
        <v>2.8999999999999998E-3</v>
      </c>
    </row>
    <row r="741" spans="1:5" x14ac:dyDescent="0.55000000000000004">
      <c r="A741" s="22" t="s">
        <v>1086</v>
      </c>
      <c r="B741">
        <v>4.7699999999999992E-2</v>
      </c>
      <c r="C741">
        <v>3.3300000000000003E-2</v>
      </c>
      <c r="D741">
        <v>-1.5299999999999999E-2</v>
      </c>
      <c r="E741">
        <v>4.5999999999999999E-3</v>
      </c>
    </row>
    <row r="742" spans="1:5" x14ac:dyDescent="0.55000000000000004">
      <c r="A742" s="22" t="s">
        <v>1087</v>
      </c>
      <c r="B742">
        <v>-2.2599999999999999E-2</v>
      </c>
      <c r="C742">
        <v>6.0100000000000001E-2</v>
      </c>
      <c r="D742">
        <v>8.6E-3</v>
      </c>
      <c r="E742">
        <v>4.4000000000000003E-3</v>
      </c>
    </row>
    <row r="743" spans="1:5" x14ac:dyDescent="0.55000000000000004">
      <c r="A743" s="22" t="s">
        <v>1088</v>
      </c>
      <c r="B743">
        <v>5.6999999999999993E-3</v>
      </c>
      <c r="C743">
        <v>9.1000000000000004E-3</v>
      </c>
      <c r="D743">
        <v>1.5100000000000001E-2</v>
      </c>
      <c r="E743">
        <v>4.5999999999999999E-3</v>
      </c>
    </row>
    <row r="744" spans="1:5" x14ac:dyDescent="0.55000000000000004">
      <c r="A744" s="22" t="s">
        <v>1089</v>
      </c>
      <c r="B744">
        <v>-2.7000000000000001E-3</v>
      </c>
      <c r="C744">
        <v>-2.5399999999999999E-2</v>
      </c>
      <c r="D744">
        <v>2.4400000000000002E-2</v>
      </c>
      <c r="E744">
        <v>5.1000000000000004E-3</v>
      </c>
    </row>
    <row r="745" spans="1:5" x14ac:dyDescent="0.55000000000000004">
      <c r="A745" s="22" t="s">
        <v>1090</v>
      </c>
      <c r="B745">
        <v>4.7800000000000002E-2</v>
      </c>
      <c r="C745">
        <v>2.0199999999999999E-2</v>
      </c>
      <c r="D745">
        <v>-1.35E-2</v>
      </c>
      <c r="E745">
        <v>4.8999999999999998E-3</v>
      </c>
    </row>
    <row r="746" spans="1:5" x14ac:dyDescent="0.55000000000000004">
      <c r="A746" s="22" t="s">
        <v>1091</v>
      </c>
      <c r="B746">
        <v>-1.2500000000000001E-2</v>
      </c>
      <c r="C746">
        <v>-2.3E-3</v>
      </c>
      <c r="D746">
        <v>2.18E-2</v>
      </c>
      <c r="E746">
        <v>5.1000000000000004E-3</v>
      </c>
    </row>
    <row r="747" spans="1:5" x14ac:dyDescent="0.55000000000000004">
      <c r="A747" s="22" t="s">
        <v>1092</v>
      </c>
      <c r="B747">
        <v>-3.3099999999999997E-2</v>
      </c>
      <c r="C747">
        <v>7.000000000000001E-4</v>
      </c>
      <c r="D747">
        <v>2.1399999999999999E-2</v>
      </c>
      <c r="E747">
        <v>5.8999999999999999E-3</v>
      </c>
    </row>
    <row r="748" spans="1:5" x14ac:dyDescent="0.55000000000000004">
      <c r="A748" s="22" t="s">
        <v>1093</v>
      </c>
      <c r="B748">
        <v>3.3099999999999997E-2</v>
      </c>
      <c r="C748">
        <v>-1.34E-2</v>
      </c>
      <c r="D748">
        <v>-7.4999999999999997E-3</v>
      </c>
      <c r="E748">
        <v>6.1999999999999998E-3</v>
      </c>
    </row>
    <row r="749" spans="1:5" x14ac:dyDescent="0.55000000000000004">
      <c r="A749" s="22" t="s">
        <v>1094</v>
      </c>
      <c r="B749">
        <v>1.1599999999999999E-2</v>
      </c>
      <c r="C749">
        <v>-2.92E-2</v>
      </c>
      <c r="D749">
        <v>2.0299999999999999E-2</v>
      </c>
      <c r="E749">
        <v>6.1000000000000004E-3</v>
      </c>
    </row>
    <row r="750" spans="1:5" x14ac:dyDescent="0.55000000000000004">
      <c r="A750" s="22" t="s">
        <v>1095</v>
      </c>
      <c r="B750">
        <v>-2.2700000000000001E-2</v>
      </c>
      <c r="C750">
        <v>-1.6400000000000001E-2</v>
      </c>
      <c r="D750">
        <v>1.47E-2</v>
      </c>
      <c r="E750">
        <v>5.6999999999999993E-3</v>
      </c>
    </row>
    <row r="751" spans="1:5" x14ac:dyDescent="0.55000000000000004">
      <c r="A751" s="22" t="s">
        <v>1096</v>
      </c>
      <c r="B751">
        <v>1.4800000000000001E-2</v>
      </c>
      <c r="C751">
        <v>1.89E-2</v>
      </c>
      <c r="D751">
        <v>-1.83E-2</v>
      </c>
      <c r="E751">
        <v>6.3E-3</v>
      </c>
    </row>
    <row r="752" spans="1:5" x14ac:dyDescent="0.55000000000000004">
      <c r="A752" s="22" t="s">
        <v>1097</v>
      </c>
      <c r="B752">
        <v>6.0699999999999997E-2</v>
      </c>
      <c r="C752">
        <v>-2.1899999999999999E-2</v>
      </c>
      <c r="D752">
        <v>6.1000000000000004E-3</v>
      </c>
      <c r="E752">
        <v>5.5000000000000014E-3</v>
      </c>
    </row>
    <row r="753" spans="1:5" x14ac:dyDescent="0.55000000000000004">
      <c r="A753" s="22" t="s">
        <v>1098</v>
      </c>
      <c r="B753">
        <v>-2.23E-2</v>
      </c>
      <c r="C753">
        <v>2.81E-2</v>
      </c>
      <c r="D753">
        <v>9.8999999999999991E-3</v>
      </c>
      <c r="E753">
        <v>6.1000000000000004E-3</v>
      </c>
    </row>
    <row r="754" spans="1:5" x14ac:dyDescent="0.55000000000000004">
      <c r="A754" s="22" t="s">
        <v>1099</v>
      </c>
      <c r="B754">
        <v>1.5699999999999999E-2</v>
      </c>
      <c r="C754">
        <v>6.7000000000000002E-3</v>
      </c>
      <c r="D754">
        <v>4.6999999999999993E-3</v>
      </c>
      <c r="E754">
        <v>6.7000000000000002E-3</v>
      </c>
    </row>
    <row r="755" spans="1:5" x14ac:dyDescent="0.55000000000000004">
      <c r="A755" s="22" t="s">
        <v>1100</v>
      </c>
      <c r="B755">
        <v>4.3499999999999997E-2</v>
      </c>
      <c r="C755">
        <v>-6.7000000000000002E-3</v>
      </c>
      <c r="D755">
        <v>-1.4800000000000001E-2</v>
      </c>
      <c r="E755">
        <v>6.7000000000000002E-3</v>
      </c>
    </row>
    <row r="756" spans="1:5" x14ac:dyDescent="0.55000000000000004">
      <c r="A756" s="22" t="s">
        <v>1101</v>
      </c>
      <c r="B756">
        <v>3.2800000000000003E-2</v>
      </c>
      <c r="C756">
        <v>-8.9999999999999998E-4</v>
      </c>
      <c r="D756">
        <v>-9.0000000000000011E-3</v>
      </c>
      <c r="E756">
        <v>7.9000000000000008E-3</v>
      </c>
    </row>
    <row r="757" spans="1:5" x14ac:dyDescent="0.55000000000000004">
      <c r="A757" s="22" t="s">
        <v>1102</v>
      </c>
      <c r="B757">
        <v>-1.3299999999999999E-2</v>
      </c>
      <c r="C757">
        <v>-9.7000000000000003E-3</v>
      </c>
      <c r="D757">
        <v>2.2100000000000002E-2</v>
      </c>
      <c r="E757">
        <v>7.1000000000000004E-3</v>
      </c>
    </row>
    <row r="758" spans="1:5" x14ac:dyDescent="0.55000000000000004">
      <c r="A758" s="22" t="s">
        <v>1103</v>
      </c>
      <c r="B758">
        <v>7.1800000000000003E-2</v>
      </c>
      <c r="C758">
        <v>-4.1099999999999998E-2</v>
      </c>
      <c r="D758">
        <v>-2.8000000000000001E-2</v>
      </c>
      <c r="E758">
        <v>6.9999999999999993E-3</v>
      </c>
    </row>
    <row r="759" spans="1:5" x14ac:dyDescent="0.55000000000000004">
      <c r="A759" s="22" t="s">
        <v>1104</v>
      </c>
      <c r="B759">
        <v>1.43E-2</v>
      </c>
      <c r="C759">
        <v>5.6999999999999993E-3</v>
      </c>
      <c r="D759">
        <v>6.1999999999999998E-3</v>
      </c>
      <c r="E759">
        <v>7.4000000000000003E-3</v>
      </c>
    </row>
    <row r="760" spans="1:5" x14ac:dyDescent="0.55000000000000004">
      <c r="A760" s="22" t="s">
        <v>1105</v>
      </c>
      <c r="B760">
        <v>-7.6E-3</v>
      </c>
      <c r="C760">
        <v>3.0000000000000001E-3</v>
      </c>
      <c r="D760">
        <v>-1.2699999999999999E-2</v>
      </c>
      <c r="E760">
        <v>6.5000000000000006E-3</v>
      </c>
    </row>
    <row r="761" spans="1:5" x14ac:dyDescent="0.55000000000000004">
      <c r="A761" s="22" t="s">
        <v>1106</v>
      </c>
      <c r="B761">
        <v>-3.6499999999999998E-2</v>
      </c>
      <c r="C761">
        <v>-3.2400000000000012E-2</v>
      </c>
      <c r="D761">
        <v>-1.1599999999999999E-2</v>
      </c>
      <c r="E761">
        <v>6.7999999999999996E-3</v>
      </c>
    </row>
    <row r="762" spans="1:5" x14ac:dyDescent="0.55000000000000004">
      <c r="A762" s="22" t="s">
        <v>1107</v>
      </c>
      <c r="B762">
        <v>1.04E-2</v>
      </c>
      <c r="C762">
        <v>-1.1900000000000001E-2</v>
      </c>
      <c r="D762">
        <v>-1.1299999999999999E-2</v>
      </c>
      <c r="E762">
        <v>6.8999999999999999E-3</v>
      </c>
    </row>
    <row r="763" spans="1:5" x14ac:dyDescent="0.55000000000000004">
      <c r="A763" s="22" t="s">
        <v>1108</v>
      </c>
      <c r="B763">
        <v>1.18E-2</v>
      </c>
      <c r="C763">
        <v>-2.3699999999999999E-2</v>
      </c>
      <c r="D763">
        <v>1.5E-3</v>
      </c>
      <c r="E763">
        <v>6.1000000000000004E-3</v>
      </c>
    </row>
    <row r="764" spans="1:5" x14ac:dyDescent="0.55000000000000004">
      <c r="A764" s="22" t="s">
        <v>1109</v>
      </c>
      <c r="B764">
        <v>-7.8E-2</v>
      </c>
      <c r="C764">
        <v>-1.14E-2</v>
      </c>
      <c r="D764">
        <v>8.3000000000000001E-3</v>
      </c>
      <c r="E764">
        <v>5.6999999999999993E-3</v>
      </c>
    </row>
    <row r="765" spans="1:5" x14ac:dyDescent="0.55000000000000004">
      <c r="A765" s="22" t="s">
        <v>1110</v>
      </c>
      <c r="B765">
        <v>1.12E-2</v>
      </c>
      <c r="C765">
        <v>9.7000000000000003E-3</v>
      </c>
      <c r="D765">
        <v>6.5000000000000006E-3</v>
      </c>
      <c r="E765">
        <v>5.6999999999999993E-3</v>
      </c>
    </row>
    <row r="766" spans="1:5" x14ac:dyDescent="0.55000000000000004">
      <c r="A766" s="22" t="s">
        <v>1111</v>
      </c>
      <c r="B766">
        <v>1.83E-2</v>
      </c>
      <c r="C766">
        <v>1.47E-2</v>
      </c>
      <c r="D766">
        <v>-2.9000000000000001E-2</v>
      </c>
      <c r="E766">
        <v>6.4000000000000003E-3</v>
      </c>
    </row>
    <row r="767" spans="1:5" x14ac:dyDescent="0.55000000000000004">
      <c r="A767" s="22" t="s">
        <v>1112</v>
      </c>
      <c r="B767">
        <v>-3.3599999999999998E-2</v>
      </c>
      <c r="C767">
        <v>-4.6999999999999993E-3</v>
      </c>
      <c r="D767">
        <v>-2.5700000000000001E-2</v>
      </c>
      <c r="E767">
        <v>6.8999999999999999E-3</v>
      </c>
    </row>
    <row r="768" spans="1:5" x14ac:dyDescent="0.55000000000000004">
      <c r="A768" s="22" t="s">
        <v>1113</v>
      </c>
      <c r="B768">
        <v>8.43E-2</v>
      </c>
      <c r="C768">
        <v>-2.5600000000000001E-2</v>
      </c>
      <c r="D768">
        <v>-3.8899999999999997E-2</v>
      </c>
      <c r="E768">
        <v>6.7999999999999996E-3</v>
      </c>
    </row>
    <row r="769" spans="1:5" x14ac:dyDescent="0.55000000000000004">
      <c r="A769" s="22" t="s">
        <v>1114</v>
      </c>
      <c r="B769">
        <v>-1.09E-2</v>
      </c>
      <c r="C769">
        <v>1.35E-2</v>
      </c>
      <c r="D769">
        <v>-0.02</v>
      </c>
      <c r="E769">
        <v>6.3E-3</v>
      </c>
    </row>
    <row r="770" spans="1:5" x14ac:dyDescent="0.55000000000000004">
      <c r="A770" s="22" t="s">
        <v>1115</v>
      </c>
      <c r="B770">
        <v>-1.9E-2</v>
      </c>
      <c r="C770">
        <v>-3.0800000000000001E-2</v>
      </c>
      <c r="D770">
        <v>-5.9999999999999995E-4</v>
      </c>
      <c r="E770">
        <v>6.7999999999999996E-3</v>
      </c>
    </row>
    <row r="771" spans="1:5" x14ac:dyDescent="0.55000000000000004">
      <c r="A771" s="22" t="s">
        <v>1116</v>
      </c>
      <c r="B771">
        <v>-0.1012</v>
      </c>
      <c r="C771">
        <v>-3.5000000000000003E-2</v>
      </c>
      <c r="D771">
        <v>1.5599999999999999E-2</v>
      </c>
      <c r="E771">
        <v>6.6E-3</v>
      </c>
    </row>
    <row r="772" spans="1:5" x14ac:dyDescent="0.55000000000000004">
      <c r="A772" s="22" t="s">
        <v>1117</v>
      </c>
      <c r="B772">
        <v>-6.1100000000000002E-2</v>
      </c>
      <c r="C772">
        <v>-3.6400000000000002E-2</v>
      </c>
      <c r="D772">
        <v>5.8999999999999999E-3</v>
      </c>
      <c r="E772">
        <v>6.0000000000000001E-3</v>
      </c>
    </row>
    <row r="773" spans="1:5" x14ac:dyDescent="0.55000000000000004">
      <c r="A773" s="22" t="s">
        <v>1118</v>
      </c>
      <c r="B773">
        <v>-1.9199999999999998E-2</v>
      </c>
      <c r="C773">
        <v>-5.5199999999999999E-2</v>
      </c>
      <c r="D773">
        <v>8.0000000000000004E-4</v>
      </c>
      <c r="E773">
        <v>6.7999999999999996E-3</v>
      </c>
    </row>
    <row r="774" spans="1:5" x14ac:dyDescent="0.55000000000000004">
      <c r="A774" s="22" t="s">
        <v>1119</v>
      </c>
      <c r="B774">
        <v>6.3500000000000001E-2</v>
      </c>
      <c r="C774">
        <v>4.1999999999999997E-3</v>
      </c>
      <c r="D774">
        <v>-2.9700000000000001E-2</v>
      </c>
      <c r="E774">
        <v>5.6999999999999993E-3</v>
      </c>
    </row>
    <row r="775" spans="1:5" x14ac:dyDescent="0.55000000000000004">
      <c r="A775" s="22" t="s">
        <v>1120</v>
      </c>
      <c r="B775">
        <v>2.46E-2</v>
      </c>
      <c r="C775">
        <v>7.9000000000000008E-3</v>
      </c>
      <c r="D775">
        <v>-1.5699999999999999E-2</v>
      </c>
      <c r="E775">
        <v>6.0000000000000001E-3</v>
      </c>
    </row>
    <row r="776" spans="1:5" x14ac:dyDescent="0.55000000000000004">
      <c r="A776" s="22" t="s">
        <v>1121</v>
      </c>
      <c r="B776">
        <v>4.6899999999999997E-2</v>
      </c>
      <c r="C776">
        <v>3.78E-2</v>
      </c>
      <c r="D776">
        <v>-1.4800000000000001E-2</v>
      </c>
      <c r="E776">
        <v>5.1999999999999998E-3</v>
      </c>
    </row>
    <row r="777" spans="1:5" x14ac:dyDescent="0.55000000000000004">
      <c r="A777" s="22" t="s">
        <v>1122</v>
      </c>
      <c r="B777">
        <v>7.1900000000000006E-2</v>
      </c>
      <c r="C777">
        <v>4.0099999999999997E-2</v>
      </c>
      <c r="D777">
        <v>-6.1999999999999998E-3</v>
      </c>
      <c r="E777">
        <v>4.7999999999999996E-3</v>
      </c>
    </row>
    <row r="778" spans="1:5" x14ac:dyDescent="0.55000000000000004">
      <c r="A778" s="22" t="s">
        <v>1123</v>
      </c>
      <c r="B778">
        <v>2.6599999999999999E-2</v>
      </c>
      <c r="C778">
        <v>3.8800000000000001E-2</v>
      </c>
      <c r="D778">
        <v>-1.2999999999999999E-2</v>
      </c>
      <c r="E778">
        <v>4.4000000000000003E-3</v>
      </c>
    </row>
    <row r="779" spans="1:5" x14ac:dyDescent="0.55000000000000004">
      <c r="A779" s="22" t="s">
        <v>1124</v>
      </c>
      <c r="B779">
        <v>-2.8E-3</v>
      </c>
      <c r="C779">
        <v>5.0000000000000001E-3</v>
      </c>
      <c r="D779">
        <v>1.49E-2</v>
      </c>
      <c r="E779">
        <v>5.3E-3</v>
      </c>
    </row>
    <row r="780" spans="1:5" x14ac:dyDescent="0.55000000000000004">
      <c r="A780" s="22" t="s">
        <v>1125</v>
      </c>
      <c r="B780">
        <v>3.6600000000000001E-2</v>
      </c>
      <c r="C780">
        <v>-3.8999999999999998E-3</v>
      </c>
      <c r="D780">
        <v>-5.1999999999999998E-3</v>
      </c>
      <c r="E780">
        <v>4.6999999999999993E-3</v>
      </c>
    </row>
    <row r="781" spans="1:5" x14ac:dyDescent="0.55000000000000004">
      <c r="A781" s="22" t="s">
        <v>1126</v>
      </c>
      <c r="B781">
        <v>-4.9400000000000013E-2</v>
      </c>
      <c r="C781">
        <v>1.8E-3</v>
      </c>
      <c r="D781">
        <v>1.0800000000000001E-2</v>
      </c>
      <c r="E781">
        <v>4.1999999999999997E-3</v>
      </c>
    </row>
    <row r="782" spans="1:5" x14ac:dyDescent="0.55000000000000004">
      <c r="A782" s="22" t="s">
        <v>1127</v>
      </c>
      <c r="B782">
        <v>4.24E-2</v>
      </c>
      <c r="C782">
        <v>-9.7000000000000003E-3</v>
      </c>
      <c r="D782">
        <v>-1.2999999999999999E-2</v>
      </c>
      <c r="E782">
        <v>4.8999999999999998E-3</v>
      </c>
    </row>
    <row r="783" spans="1:5" x14ac:dyDescent="0.55000000000000004">
      <c r="A783" s="22" t="s">
        <v>1128</v>
      </c>
      <c r="B783">
        <v>2.3199999999999998E-2</v>
      </c>
      <c r="C783">
        <v>1.5800000000000002E-2</v>
      </c>
      <c r="D783">
        <v>-7.9000000000000008E-3</v>
      </c>
      <c r="E783">
        <v>4.5999999999999999E-3</v>
      </c>
    </row>
    <row r="784" spans="1:5" x14ac:dyDescent="0.55000000000000004">
      <c r="A784" s="22" t="s">
        <v>1129</v>
      </c>
      <c r="B784">
        <v>-1.5900000000000001E-2</v>
      </c>
      <c r="C784">
        <v>1.6799999999999999E-2</v>
      </c>
      <c r="D784">
        <v>-1.23E-2</v>
      </c>
      <c r="E784">
        <v>4.5999999999999999E-3</v>
      </c>
    </row>
    <row r="785" spans="1:5" x14ac:dyDescent="0.55000000000000004">
      <c r="A785" s="22" t="s">
        <v>1130</v>
      </c>
      <c r="B785">
        <v>1.29E-2</v>
      </c>
      <c r="C785">
        <v>7.7000000000000002E-3</v>
      </c>
      <c r="D785">
        <v>-4.3E-3</v>
      </c>
      <c r="E785">
        <v>4.1999999999999997E-3</v>
      </c>
    </row>
    <row r="786" spans="1:5" x14ac:dyDescent="0.55000000000000004">
      <c r="A786" s="22" t="s">
        <v>1131</v>
      </c>
      <c r="B786">
        <v>-4.2000000000000003E-2</v>
      </c>
      <c r="C786">
        <v>-5.1000000000000004E-3</v>
      </c>
      <c r="D786">
        <v>-1.77E-2</v>
      </c>
      <c r="E786">
        <v>3.8999999999999998E-3</v>
      </c>
    </row>
    <row r="787" spans="1:5" x14ac:dyDescent="0.55000000000000004">
      <c r="A787" s="22" t="s">
        <v>1132</v>
      </c>
      <c r="B787">
        <v>0.1085</v>
      </c>
      <c r="C787">
        <v>-2.2599999999999999E-2</v>
      </c>
      <c r="D787">
        <v>-4.2299999999999997E-2</v>
      </c>
      <c r="E787">
        <v>3.8E-3</v>
      </c>
    </row>
    <row r="788" spans="1:5" x14ac:dyDescent="0.55000000000000004">
      <c r="A788" s="22" t="s">
        <v>1133</v>
      </c>
      <c r="B788">
        <v>-5.8999999999999999E-3</v>
      </c>
      <c r="C788">
        <v>8.48E-2</v>
      </c>
      <c r="D788">
        <v>4.6699999999999998E-2</v>
      </c>
      <c r="E788">
        <v>3.3999999999999998E-3</v>
      </c>
    </row>
    <row r="789" spans="1:5" x14ac:dyDescent="0.55000000000000004">
      <c r="A789" s="22" t="s">
        <v>1134</v>
      </c>
      <c r="B789">
        <v>1.0800000000000001E-2</v>
      </c>
      <c r="C789">
        <v>8.3000000000000001E-3</v>
      </c>
      <c r="D789">
        <v>6.5099999999999991E-2</v>
      </c>
      <c r="E789">
        <v>2.8E-3</v>
      </c>
    </row>
    <row r="790" spans="1:5" x14ac:dyDescent="0.55000000000000004">
      <c r="A790" s="22" t="s">
        <v>1135</v>
      </c>
      <c r="B790">
        <v>-2.6499999999999999E-2</v>
      </c>
      <c r="C790">
        <v>-9.7000000000000003E-3</v>
      </c>
      <c r="D790">
        <v>3.49E-2</v>
      </c>
      <c r="E790">
        <v>3.3999999999999998E-3</v>
      </c>
    </row>
    <row r="791" spans="1:5" x14ac:dyDescent="0.55000000000000004">
      <c r="A791" s="22" t="s">
        <v>1136</v>
      </c>
      <c r="B791">
        <v>1.09E-2</v>
      </c>
      <c r="C791">
        <v>-6.1199999999999997E-2</v>
      </c>
      <c r="D791">
        <v>4.36E-2</v>
      </c>
      <c r="E791">
        <v>3.2000000000000002E-3</v>
      </c>
    </row>
    <row r="792" spans="1:5" x14ac:dyDescent="0.55000000000000004">
      <c r="A792" s="22" t="s">
        <v>1137</v>
      </c>
      <c r="B792">
        <v>3.0000000000000001E-3</v>
      </c>
      <c r="C792">
        <v>4.0999999999999986E-3</v>
      </c>
      <c r="D792">
        <v>1.11E-2</v>
      </c>
      <c r="E792">
        <v>2.8E-3</v>
      </c>
    </row>
    <row r="793" spans="1:5" x14ac:dyDescent="0.55000000000000004">
      <c r="A793" s="22" t="s">
        <v>1138</v>
      </c>
      <c r="B793">
        <v>-2.3300000000000001E-2</v>
      </c>
      <c r="C793">
        <v>-3.1E-2</v>
      </c>
      <c r="D793">
        <v>3.2400000000000012E-2</v>
      </c>
      <c r="E793">
        <v>3.2000000000000002E-3</v>
      </c>
    </row>
    <row r="794" spans="1:5" x14ac:dyDescent="0.55000000000000004">
      <c r="A794" s="22" t="s">
        <v>1139</v>
      </c>
      <c r="B794">
        <v>3.78E-2</v>
      </c>
      <c r="C794">
        <v>-4.5000000000000014E-3</v>
      </c>
      <c r="D794">
        <v>-5.1000000000000004E-3</v>
      </c>
      <c r="E794">
        <v>3.0999999999999999E-3</v>
      </c>
    </row>
    <row r="795" spans="1:5" x14ac:dyDescent="0.55000000000000004">
      <c r="A795" s="22" t="s">
        <v>1140</v>
      </c>
      <c r="B795">
        <v>-2.3800000000000002E-2</v>
      </c>
      <c r="C795">
        <v>-1E-3</v>
      </c>
      <c r="D795">
        <v>-1.09E-2</v>
      </c>
      <c r="E795">
        <v>2.5999999999999999E-3</v>
      </c>
    </row>
    <row r="796" spans="1:5" x14ac:dyDescent="0.55000000000000004">
      <c r="A796" s="22" t="s">
        <v>1141</v>
      </c>
      <c r="B796">
        <v>1.1900000000000001E-2</v>
      </c>
      <c r="C796">
        <v>5.5000000000000014E-3</v>
      </c>
      <c r="D796">
        <v>-1.9E-3</v>
      </c>
      <c r="E796">
        <v>2.5999999999999999E-3</v>
      </c>
    </row>
    <row r="797" spans="1:5" x14ac:dyDescent="0.55000000000000004">
      <c r="A797" s="22" t="s">
        <v>1142</v>
      </c>
      <c r="B797">
        <v>1.0200000000000001E-2</v>
      </c>
      <c r="C797">
        <v>2.1100000000000001E-2</v>
      </c>
      <c r="D797">
        <v>-1.9800000000000002E-2</v>
      </c>
      <c r="E797">
        <v>2.3E-3</v>
      </c>
    </row>
    <row r="798" spans="1:5" x14ac:dyDescent="0.55000000000000004">
      <c r="A798" s="22" t="s">
        <v>1143</v>
      </c>
      <c r="B798">
        <v>4.1399999999999999E-2</v>
      </c>
      <c r="C798">
        <v>3.6799999999999999E-2</v>
      </c>
      <c r="D798">
        <v>-1.52E-2</v>
      </c>
      <c r="E798">
        <v>2.3E-3</v>
      </c>
    </row>
    <row r="799" spans="1:5" x14ac:dyDescent="0.55000000000000004">
      <c r="A799" s="22" t="s">
        <v>1144</v>
      </c>
      <c r="B799">
        <v>1.5299999999999999E-2</v>
      </c>
      <c r="C799">
        <v>1.6500000000000001E-2</v>
      </c>
      <c r="D799">
        <v>2.64E-2</v>
      </c>
      <c r="E799">
        <v>2.8E-3</v>
      </c>
    </row>
    <row r="800" spans="1:5" x14ac:dyDescent="0.55000000000000004">
      <c r="A800" s="22" t="s">
        <v>1145</v>
      </c>
      <c r="B800">
        <v>9.300000000000001E-3</v>
      </c>
      <c r="C800">
        <v>1.89E-2</v>
      </c>
      <c r="D800">
        <v>5.8999999999999997E-2</v>
      </c>
      <c r="E800">
        <v>2.3E-3</v>
      </c>
    </row>
    <row r="801" spans="1:5" x14ac:dyDescent="0.55000000000000004">
      <c r="A801" s="22" t="s">
        <v>1146</v>
      </c>
      <c r="B801">
        <v>1.1999999999999999E-3</v>
      </c>
      <c r="C801">
        <v>-3.39E-2</v>
      </c>
      <c r="D801">
        <v>6.480000000000001E-2</v>
      </c>
      <c r="E801">
        <v>2.2000000000000001E-3</v>
      </c>
    </row>
    <row r="802" spans="1:5" x14ac:dyDescent="0.55000000000000004">
      <c r="A802" s="22" t="s">
        <v>1147</v>
      </c>
      <c r="B802">
        <v>2.3199999999999998E-2</v>
      </c>
      <c r="C802">
        <v>2.8999999999999998E-3</v>
      </c>
      <c r="D802">
        <v>1.26E-2</v>
      </c>
      <c r="E802">
        <v>2.5000000000000001E-3</v>
      </c>
    </row>
    <row r="803" spans="1:5" x14ac:dyDescent="0.55000000000000004">
      <c r="A803" s="22" t="s">
        <v>1148</v>
      </c>
      <c r="B803">
        <v>-3.0499999999999999E-2</v>
      </c>
      <c r="C803">
        <v>-6.1999999999999998E-3</v>
      </c>
      <c r="D803">
        <v>2.5499999999999998E-2</v>
      </c>
      <c r="E803">
        <v>2.3999999999999998E-3</v>
      </c>
    </row>
    <row r="804" spans="1:5" x14ac:dyDescent="0.55000000000000004">
      <c r="A804" s="22" t="s">
        <v>1149</v>
      </c>
      <c r="B804">
        <v>2.8899999999999999E-2</v>
      </c>
      <c r="C804">
        <v>2.06E-2</v>
      </c>
      <c r="D804">
        <v>-3.4599999999999999E-2</v>
      </c>
      <c r="E804">
        <v>2.2000000000000001E-3</v>
      </c>
    </row>
    <row r="805" spans="1:5" x14ac:dyDescent="0.55000000000000004">
      <c r="A805" s="22" t="s">
        <v>1150</v>
      </c>
      <c r="B805">
        <v>3.0000000000000001E-3</v>
      </c>
      <c r="C805">
        <v>-3.0000000000000001E-3</v>
      </c>
      <c r="D805">
        <v>2.64E-2</v>
      </c>
      <c r="E805">
        <v>2.5000000000000001E-3</v>
      </c>
    </row>
    <row r="806" spans="1:5" x14ac:dyDescent="0.55000000000000004">
      <c r="A806" s="22" t="s">
        <v>1151</v>
      </c>
      <c r="B806">
        <v>-3.3999999999999998E-3</v>
      </c>
      <c r="C806">
        <v>9.5999999999999992E-3</v>
      </c>
      <c r="D806">
        <v>2.87E-2</v>
      </c>
      <c r="E806">
        <v>2.3999999999999998E-3</v>
      </c>
    </row>
    <row r="807" spans="1:5" x14ac:dyDescent="0.55000000000000004">
      <c r="A807" s="22" t="s">
        <v>1152</v>
      </c>
      <c r="B807">
        <v>3.7199999999999997E-2</v>
      </c>
      <c r="C807">
        <v>1.1000000000000001E-3</v>
      </c>
      <c r="D807">
        <v>1.8E-3</v>
      </c>
      <c r="E807">
        <v>2.5000000000000001E-3</v>
      </c>
    </row>
    <row r="808" spans="1:5" x14ac:dyDescent="0.55000000000000004">
      <c r="A808" s="22" t="s">
        <v>1153</v>
      </c>
      <c r="B808">
        <v>-1.1999999999999999E-3</v>
      </c>
      <c r="C808">
        <v>3.09E-2</v>
      </c>
      <c r="D808">
        <v>-2.3999999999999998E-3</v>
      </c>
      <c r="E808">
        <v>2.5999999999999999E-3</v>
      </c>
    </row>
    <row r="809" spans="1:5" x14ac:dyDescent="0.55000000000000004">
      <c r="A809" s="22" t="s">
        <v>1154</v>
      </c>
      <c r="B809">
        <v>1.4200000000000001E-2</v>
      </c>
      <c r="C809">
        <v>1.9900000000000001E-2</v>
      </c>
      <c r="D809">
        <v>-2.7799999999999998E-2</v>
      </c>
      <c r="E809">
        <v>2.2000000000000001E-3</v>
      </c>
    </row>
    <row r="810" spans="1:5" x14ac:dyDescent="0.55000000000000004">
      <c r="A810" s="22" t="s">
        <v>1155</v>
      </c>
      <c r="B810">
        <v>-1.8700000000000001E-2</v>
      </c>
      <c r="C810">
        <v>-1.2699999999999999E-2</v>
      </c>
      <c r="D810">
        <v>-7.8000000000000014E-3</v>
      </c>
      <c r="E810">
        <v>2.5000000000000001E-3</v>
      </c>
    </row>
    <row r="811" spans="1:5" x14ac:dyDescent="0.55000000000000004">
      <c r="A811" s="22" t="s">
        <v>1156</v>
      </c>
      <c r="B811">
        <v>1.6500000000000001E-2</v>
      </c>
      <c r="C811">
        <v>1.1900000000000001E-2</v>
      </c>
      <c r="D811">
        <v>2.5000000000000001E-3</v>
      </c>
      <c r="E811">
        <v>2.3E-3</v>
      </c>
    </row>
    <row r="812" spans="1:5" x14ac:dyDescent="0.55000000000000004">
      <c r="A812" s="22" t="s">
        <v>1157</v>
      </c>
      <c r="B812">
        <v>2.87E-2</v>
      </c>
      <c r="C812">
        <v>3.3E-3</v>
      </c>
      <c r="D812">
        <v>1.0999999999999999E-2</v>
      </c>
      <c r="E812">
        <v>2.5000000000000001E-3</v>
      </c>
    </row>
    <row r="813" spans="1:5" x14ac:dyDescent="0.55000000000000004">
      <c r="A813" s="22" t="s">
        <v>1158</v>
      </c>
      <c r="B813">
        <v>-2.5499999999999998E-2</v>
      </c>
      <c r="C813">
        <v>2.76E-2</v>
      </c>
      <c r="D813">
        <v>-1.52E-2</v>
      </c>
      <c r="E813">
        <v>2.0999999999999999E-3</v>
      </c>
    </row>
    <row r="814" spans="1:5" x14ac:dyDescent="0.55000000000000004">
      <c r="A814" s="22" t="s">
        <v>1159</v>
      </c>
      <c r="B814">
        <v>-4.7899999999999998E-2</v>
      </c>
      <c r="C814">
        <v>-1.0800000000000001E-2</v>
      </c>
      <c r="D814">
        <v>1.67E-2</v>
      </c>
      <c r="E814">
        <v>2.7000000000000001E-3</v>
      </c>
    </row>
    <row r="815" spans="1:5" x14ac:dyDescent="0.55000000000000004">
      <c r="A815" s="22" t="s">
        <v>1160</v>
      </c>
      <c r="B815">
        <v>6.7999999999999996E-3</v>
      </c>
      <c r="C815">
        <v>-9.300000000000001E-3</v>
      </c>
      <c r="D815">
        <v>1.66E-2</v>
      </c>
      <c r="E815">
        <v>2.7000000000000001E-3</v>
      </c>
    </row>
    <row r="816" spans="1:5" x14ac:dyDescent="0.55000000000000004">
      <c r="A816" s="22" t="s">
        <v>1161</v>
      </c>
      <c r="B816">
        <v>5.7999999999999996E-3</v>
      </c>
      <c r="C816">
        <v>-2.0899999999999998E-2</v>
      </c>
      <c r="D816">
        <v>6.0000000000000001E-3</v>
      </c>
      <c r="E816">
        <v>3.2000000000000002E-3</v>
      </c>
    </row>
    <row r="817" spans="1:5" x14ac:dyDescent="0.55000000000000004">
      <c r="A817" s="22" t="s">
        <v>1162</v>
      </c>
      <c r="B817">
        <v>-3.04E-2</v>
      </c>
      <c r="C817">
        <v>-4.3E-3</v>
      </c>
      <c r="D817">
        <v>1.77E-2</v>
      </c>
      <c r="E817">
        <v>3.0999999999999999E-3</v>
      </c>
    </row>
    <row r="818" spans="1:5" x14ac:dyDescent="0.55000000000000004">
      <c r="A818" s="22" t="s">
        <v>1163</v>
      </c>
      <c r="B818">
        <v>2.8199999999999999E-2</v>
      </c>
      <c r="C818">
        <v>-1.8100000000000002E-2</v>
      </c>
      <c r="D818">
        <v>6.1000000000000004E-3</v>
      </c>
      <c r="E818">
        <v>2.8E-3</v>
      </c>
    </row>
    <row r="819" spans="1:5" x14ac:dyDescent="0.55000000000000004">
      <c r="A819" s="22" t="s">
        <v>1164</v>
      </c>
      <c r="B819">
        <v>4.0199999999999993E-2</v>
      </c>
      <c r="C819">
        <v>1.4999999999999999E-2</v>
      </c>
      <c r="D819">
        <v>-2.5499999999999998E-2</v>
      </c>
      <c r="E819">
        <v>3.7000000000000002E-3</v>
      </c>
    </row>
    <row r="820" spans="1:5" x14ac:dyDescent="0.55000000000000004">
      <c r="A820" s="22" t="s">
        <v>1165</v>
      </c>
      <c r="B820">
        <v>-2.2800000000000001E-2</v>
      </c>
      <c r="C820">
        <v>3.04E-2</v>
      </c>
      <c r="D820">
        <v>-1.8100000000000002E-2</v>
      </c>
      <c r="E820">
        <v>3.7000000000000002E-3</v>
      </c>
    </row>
    <row r="821" spans="1:5" x14ac:dyDescent="0.55000000000000004">
      <c r="A821" s="22" t="s">
        <v>1166</v>
      </c>
      <c r="B821">
        <v>1.35E-2</v>
      </c>
      <c r="C821">
        <v>-2.1600000000000001E-2</v>
      </c>
      <c r="D821">
        <v>-1.66E-2</v>
      </c>
      <c r="E821">
        <v>3.8E-3</v>
      </c>
    </row>
    <row r="822" spans="1:5" x14ac:dyDescent="0.55000000000000004">
      <c r="A822" s="22" t="s">
        <v>1167</v>
      </c>
      <c r="B822">
        <v>-4.0300000000000002E-2</v>
      </c>
      <c r="C822">
        <v>2.8E-3</v>
      </c>
      <c r="D822">
        <v>-7.3000000000000001E-3</v>
      </c>
      <c r="E822">
        <v>3.7000000000000002E-3</v>
      </c>
    </row>
    <row r="823" spans="1:5" x14ac:dyDescent="0.55000000000000004">
      <c r="A823" s="22" t="s">
        <v>1168</v>
      </c>
      <c r="B823">
        <v>8.6E-3</v>
      </c>
      <c r="C823">
        <v>1.6999999999999999E-3</v>
      </c>
      <c r="D823">
        <v>-8.9999999999999998E-4</v>
      </c>
      <c r="E823">
        <v>4.4000000000000003E-3</v>
      </c>
    </row>
    <row r="824" spans="1:5" x14ac:dyDescent="0.55000000000000004">
      <c r="A824" s="22" t="s">
        <v>1169</v>
      </c>
      <c r="B824">
        <v>1.7999999999999999E-2</v>
      </c>
      <c r="C824">
        <v>-3.5099999999999999E-2</v>
      </c>
      <c r="D824">
        <v>2.5899999999999999E-2</v>
      </c>
      <c r="E824">
        <v>4.1999999999999997E-3</v>
      </c>
    </row>
    <row r="825" spans="1:5" x14ac:dyDescent="0.55000000000000004">
      <c r="A825" s="22" t="s">
        <v>1170</v>
      </c>
      <c r="B825">
        <v>3.6299999999999999E-2</v>
      </c>
      <c r="C825">
        <v>-6.1000000000000004E-3</v>
      </c>
      <c r="D825">
        <v>9.8999999999999991E-3</v>
      </c>
      <c r="E825">
        <v>4.0000000000000001E-3</v>
      </c>
    </row>
    <row r="826" spans="1:5" x14ac:dyDescent="0.55000000000000004">
      <c r="A826" s="22" t="s">
        <v>1171</v>
      </c>
      <c r="B826">
        <v>2.1899999999999999E-2</v>
      </c>
      <c r="C826">
        <v>-2E-3</v>
      </c>
      <c r="D826">
        <v>-2.1299999999999999E-2</v>
      </c>
      <c r="E826">
        <v>4.5999999999999999E-3</v>
      </c>
    </row>
    <row r="827" spans="1:5" x14ac:dyDescent="0.55000000000000004">
      <c r="A827" s="22" t="s">
        <v>1172</v>
      </c>
      <c r="B827">
        <v>2.1100000000000001E-2</v>
      </c>
      <c r="C827">
        <v>-5.1000000000000004E-3</v>
      </c>
      <c r="D827">
        <v>1.67E-2</v>
      </c>
      <c r="E827">
        <v>4.4000000000000003E-3</v>
      </c>
    </row>
    <row r="828" spans="1:5" x14ac:dyDescent="0.55000000000000004">
      <c r="A828" s="22" t="s">
        <v>1173</v>
      </c>
      <c r="B828">
        <v>2.9000000000000001E-2</v>
      </c>
      <c r="C828">
        <v>-2.53E-2</v>
      </c>
      <c r="D828">
        <v>2.2800000000000001E-2</v>
      </c>
      <c r="E828">
        <v>5.4000000000000003E-3</v>
      </c>
    </row>
    <row r="829" spans="1:5" x14ac:dyDescent="0.55000000000000004">
      <c r="A829" s="22" t="s">
        <v>1174</v>
      </c>
      <c r="B829">
        <v>2.7199999999999998E-2</v>
      </c>
      <c r="C829">
        <v>3.1699999999999999E-2</v>
      </c>
      <c r="D829">
        <v>-2.5399999999999999E-2</v>
      </c>
      <c r="E829">
        <v>4.6999999999999993E-3</v>
      </c>
    </row>
    <row r="830" spans="1:5" x14ac:dyDescent="0.55000000000000004">
      <c r="A830" s="22" t="s">
        <v>1175</v>
      </c>
      <c r="B830">
        <v>3.7100000000000001E-2</v>
      </c>
      <c r="C830">
        <v>2.0899999999999998E-2</v>
      </c>
      <c r="D830">
        <v>-1.5800000000000002E-2</v>
      </c>
      <c r="E830">
        <v>4.5000000000000014E-3</v>
      </c>
    </row>
    <row r="831" spans="1:5" x14ac:dyDescent="0.55000000000000004">
      <c r="A831" s="22" t="s">
        <v>1176</v>
      </c>
      <c r="B831">
        <v>5.5000000000000014E-3</v>
      </c>
      <c r="C831">
        <v>1.3100000000000001E-2</v>
      </c>
      <c r="D831">
        <v>2.6800000000000001E-2</v>
      </c>
      <c r="E831">
        <v>4.6999999999999993E-3</v>
      </c>
    </row>
    <row r="832" spans="1:5" x14ac:dyDescent="0.55000000000000004">
      <c r="A832" s="22" t="s">
        <v>1177</v>
      </c>
      <c r="B832">
        <v>3.3599999999999998E-2</v>
      </c>
      <c r="C832">
        <v>-2.1600000000000001E-2</v>
      </c>
      <c r="D832">
        <v>-1.1000000000000001E-3</v>
      </c>
      <c r="E832">
        <v>4.3E-3</v>
      </c>
    </row>
    <row r="833" spans="1:5" x14ac:dyDescent="0.55000000000000004">
      <c r="A833" s="22" t="s">
        <v>1178</v>
      </c>
      <c r="B833">
        <v>-1.5100000000000001E-2</v>
      </c>
      <c r="C833">
        <v>-3.7999999999999999E-2</v>
      </c>
      <c r="D833">
        <v>-4.8999999999999998E-3</v>
      </c>
      <c r="E833">
        <v>4.6999999999999993E-3</v>
      </c>
    </row>
    <row r="834" spans="1:5" x14ac:dyDescent="0.55000000000000004">
      <c r="A834" s="22" t="s">
        <v>1179</v>
      </c>
      <c r="B834">
        <v>3.9600000000000003E-2</v>
      </c>
      <c r="C834">
        <v>-1.12E-2</v>
      </c>
      <c r="D834">
        <v>5.1999999999999998E-3</v>
      </c>
      <c r="E834">
        <v>4.1999999999999997E-3</v>
      </c>
    </row>
    <row r="835" spans="1:5" x14ac:dyDescent="0.55000000000000004">
      <c r="A835" s="22" t="s">
        <v>1180</v>
      </c>
      <c r="B835">
        <v>1.04E-2</v>
      </c>
      <c r="C835">
        <v>6.6E-3</v>
      </c>
      <c r="D835">
        <v>2.3999999999999998E-3</v>
      </c>
      <c r="E835">
        <v>4.8999999999999998E-3</v>
      </c>
    </row>
    <row r="836" spans="1:5" x14ac:dyDescent="0.55000000000000004">
      <c r="A836" s="22" t="s">
        <v>1181</v>
      </c>
      <c r="B836">
        <v>2.2599999999999999E-2</v>
      </c>
      <c r="C836">
        <v>-2.8299999999999999E-2</v>
      </c>
      <c r="D836">
        <v>4.5999999999999999E-3</v>
      </c>
      <c r="E836">
        <v>4.3E-3</v>
      </c>
    </row>
    <row r="837" spans="1:5" x14ac:dyDescent="0.55000000000000004">
      <c r="A837" s="22" t="s">
        <v>1182</v>
      </c>
      <c r="B837">
        <v>1.3299999999999999E-2</v>
      </c>
      <c r="C837">
        <v>1.7899999999999999E-2</v>
      </c>
      <c r="D837">
        <v>-1.0500000000000001E-2</v>
      </c>
      <c r="E837">
        <v>3.8999999999999998E-3</v>
      </c>
    </row>
    <row r="838" spans="1:5" x14ac:dyDescent="0.55000000000000004">
      <c r="A838" s="22" t="s">
        <v>1183</v>
      </c>
      <c r="B838">
        <v>7.4000000000000003E-3</v>
      </c>
      <c r="C838">
        <v>1.43E-2</v>
      </c>
      <c r="D838">
        <v>4.1999999999999997E-3</v>
      </c>
      <c r="E838">
        <v>3.8999999999999998E-3</v>
      </c>
    </row>
    <row r="839" spans="1:5" x14ac:dyDescent="0.55000000000000004">
      <c r="A839" s="22" t="s">
        <v>1184</v>
      </c>
      <c r="B839">
        <v>2.06E-2</v>
      </c>
      <c r="C839">
        <v>5.1999999999999998E-2</v>
      </c>
      <c r="D839">
        <v>-3.9699999999999999E-2</v>
      </c>
      <c r="E839">
        <v>4.5999999999999999E-3</v>
      </c>
    </row>
    <row r="840" spans="1:5" x14ac:dyDescent="0.55000000000000004">
      <c r="A840" s="22" t="s">
        <v>1185</v>
      </c>
      <c r="B840">
        <v>2.3599999999999999E-2</v>
      </c>
      <c r="C840">
        <v>3.2000000000000001E-2</v>
      </c>
      <c r="D840">
        <v>-9.0000000000000011E-3</v>
      </c>
      <c r="E840">
        <v>4.1999999999999997E-3</v>
      </c>
    </row>
    <row r="841" spans="1:5" x14ac:dyDescent="0.55000000000000004">
      <c r="A841" s="22" t="s">
        <v>1186</v>
      </c>
      <c r="B841">
        <v>-1.1299999999999999E-2</v>
      </c>
      <c r="C841">
        <v>-0.04</v>
      </c>
      <c r="D841">
        <v>2.3300000000000001E-2</v>
      </c>
      <c r="E841">
        <v>4.0000000000000001E-3</v>
      </c>
    </row>
    <row r="842" spans="1:5" x14ac:dyDescent="0.55000000000000004">
      <c r="A842" s="22" t="s">
        <v>1187</v>
      </c>
      <c r="B842">
        <v>-5.96E-2</v>
      </c>
      <c r="C842">
        <v>-4.2999999999999997E-2</v>
      </c>
      <c r="D842">
        <v>5.1900000000000002E-2</v>
      </c>
      <c r="E842">
        <v>4.5000000000000014E-3</v>
      </c>
    </row>
    <row r="843" spans="1:5" x14ac:dyDescent="0.55000000000000004">
      <c r="A843" s="22" t="s">
        <v>1188</v>
      </c>
      <c r="B843">
        <v>2.7699999999999999E-2</v>
      </c>
      <c r="C843">
        <v>2.4500000000000001E-2</v>
      </c>
      <c r="D843">
        <v>-8.199999999999999E-3</v>
      </c>
      <c r="E843">
        <v>4.0999999999999986E-3</v>
      </c>
    </row>
    <row r="844" spans="1:5" x14ac:dyDescent="0.55000000000000004">
      <c r="A844" s="22" t="s">
        <v>1189</v>
      </c>
      <c r="B844">
        <v>5.0099999999999999E-2</v>
      </c>
      <c r="C844">
        <v>-1.0200000000000001E-2</v>
      </c>
      <c r="D844">
        <v>-2.7400000000000001E-2</v>
      </c>
      <c r="E844">
        <v>4.4000000000000003E-3</v>
      </c>
    </row>
    <row r="845" spans="1:5" x14ac:dyDescent="0.55000000000000004">
      <c r="A845" s="22" t="s">
        <v>1190</v>
      </c>
      <c r="B845">
        <v>8.6999999999999994E-3</v>
      </c>
      <c r="C845">
        <v>-4.3899999999999988E-2</v>
      </c>
      <c r="D845">
        <v>4.8800000000000003E-2</v>
      </c>
      <c r="E845">
        <v>4.1999999999999997E-3</v>
      </c>
    </row>
    <row r="846" spans="1:5" x14ac:dyDescent="0.55000000000000004">
      <c r="A846" s="22" t="s">
        <v>1191</v>
      </c>
      <c r="B846">
        <v>6.25E-2</v>
      </c>
      <c r="C846">
        <v>-4.0399999999999998E-2</v>
      </c>
      <c r="D846">
        <v>1.4E-2</v>
      </c>
      <c r="E846">
        <v>4.0999999999999986E-3</v>
      </c>
    </row>
    <row r="847" spans="1:5" x14ac:dyDescent="0.55000000000000004">
      <c r="A847" s="22" t="s">
        <v>1192</v>
      </c>
      <c r="B847">
        <v>-1.7000000000000001E-2</v>
      </c>
      <c r="C847">
        <v>3.1199999999999999E-2</v>
      </c>
      <c r="D847">
        <v>1.2800000000000001E-2</v>
      </c>
      <c r="E847">
        <v>4.5999999999999999E-3</v>
      </c>
    </row>
    <row r="848" spans="1:5" x14ac:dyDescent="0.55000000000000004">
      <c r="A848" s="22" t="s">
        <v>1193</v>
      </c>
      <c r="B848">
        <v>4.9599999999999998E-2</v>
      </c>
      <c r="C848">
        <v>-1.9300000000000001E-2</v>
      </c>
      <c r="D848">
        <v>-1.44E-2</v>
      </c>
      <c r="E848">
        <v>4.5000000000000014E-3</v>
      </c>
    </row>
    <row r="849" spans="1:5" x14ac:dyDescent="0.55000000000000004">
      <c r="A849" s="22" t="s">
        <v>1194</v>
      </c>
      <c r="B849">
        <v>-4.7999999999999996E-3</v>
      </c>
      <c r="C849">
        <v>-3.1600000000000003E-2</v>
      </c>
      <c r="D849">
        <v>5.6099999999999997E-2</v>
      </c>
      <c r="E849">
        <v>3.8999999999999998E-3</v>
      </c>
    </row>
    <row r="850" spans="1:5" x14ac:dyDescent="0.55000000000000004">
      <c r="A850" s="22" t="s">
        <v>1195</v>
      </c>
      <c r="B850">
        <v>-5.0199999999999988E-2</v>
      </c>
      <c r="C850">
        <v>-3.3E-3</v>
      </c>
      <c r="D850">
        <v>3.39E-2</v>
      </c>
      <c r="E850">
        <v>4.3E-3</v>
      </c>
    </row>
    <row r="851" spans="1:5" x14ac:dyDescent="0.55000000000000004">
      <c r="A851" s="22" t="s">
        <v>1196</v>
      </c>
      <c r="B851">
        <v>4.0399999999999998E-2</v>
      </c>
      <c r="C851">
        <v>-5.74E-2</v>
      </c>
      <c r="D851">
        <v>0</v>
      </c>
      <c r="E851">
        <v>4.3E-3</v>
      </c>
    </row>
    <row r="852" spans="1:5" x14ac:dyDescent="0.55000000000000004">
      <c r="A852" s="22" t="s">
        <v>1197</v>
      </c>
      <c r="B852">
        <v>6.7299999999999999E-2</v>
      </c>
      <c r="C852">
        <v>5.1200000000000002E-2</v>
      </c>
      <c r="D852">
        <v>-4.1099999999999998E-2</v>
      </c>
      <c r="E852">
        <v>4.8999999999999998E-3</v>
      </c>
    </row>
    <row r="853" spans="1:5" x14ac:dyDescent="0.55000000000000004">
      <c r="A853" s="22" t="s">
        <v>1198</v>
      </c>
      <c r="B853">
        <v>4.0999999999999988E-2</v>
      </c>
      <c r="C853">
        <v>1.21E-2</v>
      </c>
      <c r="D853">
        <v>1.44E-2</v>
      </c>
      <c r="E853">
        <v>3.7000000000000002E-3</v>
      </c>
    </row>
    <row r="854" spans="1:5" x14ac:dyDescent="0.55000000000000004">
      <c r="A854" s="22" t="s">
        <v>1199</v>
      </c>
      <c r="B854">
        <v>7.3099999999999998E-2</v>
      </c>
      <c r="C854">
        <v>-2.7300000000000001E-2</v>
      </c>
      <c r="D854">
        <v>1.2999999999999999E-3</v>
      </c>
      <c r="E854">
        <v>4.3E-3</v>
      </c>
    </row>
    <row r="855" spans="1:5" x14ac:dyDescent="0.55000000000000004">
      <c r="A855" s="22" t="s">
        <v>1200</v>
      </c>
      <c r="B855">
        <v>-4.0999999999999988E-2</v>
      </c>
      <c r="C855">
        <v>7.1500000000000008E-2</v>
      </c>
      <c r="D855">
        <v>1.1299999999999999E-2</v>
      </c>
      <c r="E855">
        <v>4.0999999999999986E-3</v>
      </c>
    </row>
    <row r="856" spans="1:5" x14ac:dyDescent="0.55000000000000004">
      <c r="A856" s="22" t="s">
        <v>1201</v>
      </c>
      <c r="B856">
        <v>5.3400000000000003E-2</v>
      </c>
      <c r="C856">
        <v>2.5399999999999999E-2</v>
      </c>
      <c r="D856">
        <v>2.3999999999999998E-3</v>
      </c>
      <c r="E856">
        <v>4.4000000000000003E-3</v>
      </c>
    </row>
    <row r="857" spans="1:5" x14ac:dyDescent="0.55000000000000004">
      <c r="A857" s="22" t="s">
        <v>1202</v>
      </c>
      <c r="B857">
        <v>-3.7999999999999999E-2</v>
      </c>
      <c r="C857">
        <v>-7.1000000000000004E-3</v>
      </c>
      <c r="D857">
        <v>2.3300000000000001E-2</v>
      </c>
      <c r="E857">
        <v>4.1999999999999997E-3</v>
      </c>
    </row>
    <row r="858" spans="1:5" x14ac:dyDescent="0.55000000000000004">
      <c r="A858" s="22" t="s">
        <v>1203</v>
      </c>
      <c r="B858">
        <v>2.9899999999999999E-2</v>
      </c>
      <c r="C858">
        <v>-5.1100000000000013E-2</v>
      </c>
      <c r="D858">
        <v>1.2200000000000001E-2</v>
      </c>
      <c r="E858">
        <v>3.8999999999999998E-3</v>
      </c>
    </row>
    <row r="859" spans="1:5" x14ac:dyDescent="0.55000000000000004">
      <c r="A859" s="22" t="s">
        <v>1204</v>
      </c>
      <c r="B859">
        <v>1.3299999999999999E-2</v>
      </c>
      <c r="C859">
        <v>-2.4799999999999999E-2</v>
      </c>
      <c r="D859">
        <v>3.7400000000000003E-2</v>
      </c>
      <c r="E859">
        <v>4.7999999999999996E-3</v>
      </c>
    </row>
    <row r="860" spans="1:5" x14ac:dyDescent="0.55000000000000004">
      <c r="A860" s="22" t="s">
        <v>1205</v>
      </c>
      <c r="B860">
        <v>1.5E-3</v>
      </c>
      <c r="C860">
        <v>-1.01E-2</v>
      </c>
      <c r="D860">
        <v>-1.6799999999999999E-2</v>
      </c>
      <c r="E860">
        <v>4.3E-3</v>
      </c>
    </row>
    <row r="861" spans="1:5" x14ac:dyDescent="0.55000000000000004">
      <c r="A861" s="22" t="s">
        <v>1206</v>
      </c>
      <c r="B861">
        <v>7.0300000000000001E-2</v>
      </c>
      <c r="C861">
        <v>1.2999999999999999E-3</v>
      </c>
      <c r="D861">
        <v>-9.300000000000001E-3</v>
      </c>
      <c r="E861">
        <v>3.8999999999999998E-3</v>
      </c>
    </row>
    <row r="862" spans="1:5" x14ac:dyDescent="0.55000000000000004">
      <c r="A862" s="22" t="s">
        <v>1207</v>
      </c>
      <c r="B862">
        <v>4.7600000000000003E-2</v>
      </c>
      <c r="C862">
        <v>-1.1900000000000001E-2</v>
      </c>
      <c r="D862">
        <v>1.38E-2</v>
      </c>
      <c r="E862">
        <v>3.8999999999999998E-3</v>
      </c>
    </row>
    <row r="863" spans="1:5" x14ac:dyDescent="0.55000000000000004">
      <c r="A863" s="22" t="s">
        <v>1208</v>
      </c>
      <c r="B863">
        <v>7.4000000000000003E-3</v>
      </c>
      <c r="C863">
        <v>5.9999999999999995E-4</v>
      </c>
      <c r="D863">
        <v>1.03E-2</v>
      </c>
      <c r="E863">
        <v>4.3E-3</v>
      </c>
    </row>
    <row r="864" spans="1:5" x14ac:dyDescent="0.55000000000000004">
      <c r="A864" s="22" t="s">
        <v>1209</v>
      </c>
      <c r="B864">
        <v>-3.0700000000000002E-2</v>
      </c>
      <c r="C864">
        <v>-3.4000000000000002E-2</v>
      </c>
      <c r="D864">
        <v>3.4099999999999998E-2</v>
      </c>
      <c r="E864">
        <v>4.0000000000000001E-3</v>
      </c>
    </row>
    <row r="865" spans="1:5" x14ac:dyDescent="0.55000000000000004">
      <c r="A865" s="22" t="s">
        <v>1210</v>
      </c>
      <c r="B865">
        <v>3.1899999999999998E-2</v>
      </c>
      <c r="C865">
        <v>-3.1699999999999999E-2</v>
      </c>
      <c r="D865">
        <v>-2.0299999999999999E-2</v>
      </c>
      <c r="E865">
        <v>4.0999999999999986E-3</v>
      </c>
    </row>
    <row r="866" spans="1:5" x14ac:dyDescent="0.55000000000000004">
      <c r="A866" s="22" t="s">
        <v>1211</v>
      </c>
      <c r="B866">
        <v>-2.4199999999999999E-2</v>
      </c>
      <c r="C866">
        <v>-4.8300000000000003E-2</v>
      </c>
      <c r="D866">
        <v>-1.83E-2</v>
      </c>
      <c r="E866">
        <v>4.0000000000000001E-3</v>
      </c>
    </row>
    <row r="867" spans="1:5" x14ac:dyDescent="0.55000000000000004">
      <c r="A867" s="22" t="s">
        <v>1212</v>
      </c>
      <c r="B867">
        <v>-0.1605</v>
      </c>
      <c r="C867">
        <v>-5.4699999999999999E-2</v>
      </c>
      <c r="D867">
        <v>3.5700000000000003E-2</v>
      </c>
      <c r="E867">
        <v>4.3E-3</v>
      </c>
    </row>
    <row r="868" spans="1:5" x14ac:dyDescent="0.55000000000000004">
      <c r="A868" s="22" t="s">
        <v>1213</v>
      </c>
      <c r="B868">
        <v>6.1899999999999997E-2</v>
      </c>
      <c r="C868">
        <v>-2.0000000000000001E-4</v>
      </c>
      <c r="D868">
        <v>-3.5099999999999999E-2</v>
      </c>
      <c r="E868">
        <v>4.5999999999999999E-3</v>
      </c>
    </row>
    <row r="869" spans="1:5" x14ac:dyDescent="0.55000000000000004">
      <c r="A869" s="22" t="s">
        <v>1214</v>
      </c>
      <c r="B869">
        <v>6.9800000000000001E-2</v>
      </c>
      <c r="C869">
        <v>-2.98E-2</v>
      </c>
      <c r="D869">
        <v>-2.3300000000000001E-2</v>
      </c>
      <c r="E869">
        <v>3.2000000000000002E-3</v>
      </c>
    </row>
    <row r="870" spans="1:5" x14ac:dyDescent="0.55000000000000004">
      <c r="A870" s="22" t="s">
        <v>1215</v>
      </c>
      <c r="B870">
        <v>6.0699999999999997E-2</v>
      </c>
      <c r="C870">
        <v>1.26E-2</v>
      </c>
      <c r="D870">
        <v>-3.2400000000000012E-2</v>
      </c>
      <c r="E870">
        <v>3.0999999999999999E-3</v>
      </c>
    </row>
    <row r="871" spans="1:5" x14ac:dyDescent="0.55000000000000004">
      <c r="A871" s="22" t="s">
        <v>1216</v>
      </c>
      <c r="B871">
        <v>6.1500000000000013E-2</v>
      </c>
      <c r="C871">
        <v>-4.5999999999999999E-3</v>
      </c>
      <c r="D871">
        <v>-4.2500000000000003E-2</v>
      </c>
      <c r="E871">
        <v>3.8E-3</v>
      </c>
    </row>
    <row r="872" spans="1:5" x14ac:dyDescent="0.55000000000000004">
      <c r="A872" s="22" t="s">
        <v>1217</v>
      </c>
      <c r="B872">
        <v>3.4799999999999998E-2</v>
      </c>
      <c r="C872">
        <v>6.7000000000000002E-3</v>
      </c>
      <c r="D872">
        <v>-4.4600000000000001E-2</v>
      </c>
      <c r="E872">
        <v>3.5000000000000001E-3</v>
      </c>
    </row>
    <row r="873" spans="1:5" x14ac:dyDescent="0.55000000000000004">
      <c r="A873" s="22" t="s">
        <v>1218</v>
      </c>
      <c r="B873">
        <v>-4.0800000000000003E-2</v>
      </c>
      <c r="C873">
        <v>-6.0199999999999997E-2</v>
      </c>
      <c r="D873">
        <v>1.95E-2</v>
      </c>
      <c r="E873">
        <v>3.5000000000000001E-3</v>
      </c>
    </row>
    <row r="874" spans="1:5" x14ac:dyDescent="0.55000000000000004">
      <c r="A874" s="22" t="s">
        <v>1219</v>
      </c>
      <c r="B874">
        <v>3.4799999999999998E-2</v>
      </c>
      <c r="C874">
        <v>-3.8399999999999997E-2</v>
      </c>
      <c r="D874">
        <v>-2.6100000000000002E-2</v>
      </c>
      <c r="E874">
        <v>4.3E-3</v>
      </c>
    </row>
    <row r="875" spans="1:5" x14ac:dyDescent="0.55000000000000004">
      <c r="A875" s="22" t="s">
        <v>1220</v>
      </c>
      <c r="B875">
        <v>4.3400000000000001E-2</v>
      </c>
      <c r="C875">
        <v>3.8899999999999997E-2</v>
      </c>
      <c r="D875">
        <v>2.4E-2</v>
      </c>
      <c r="E875">
        <v>3.7000000000000002E-3</v>
      </c>
    </row>
    <row r="876" spans="1:5" x14ac:dyDescent="0.55000000000000004">
      <c r="A876" s="22" t="s">
        <v>1221</v>
      </c>
      <c r="B876">
        <v>-2.46E-2</v>
      </c>
      <c r="C876">
        <v>3.32E-2</v>
      </c>
      <c r="D876">
        <v>2.4899999999999999E-2</v>
      </c>
      <c r="E876">
        <v>3.3999999999999998E-3</v>
      </c>
    </row>
    <row r="877" spans="1:5" x14ac:dyDescent="0.55000000000000004">
      <c r="A877" s="22" t="s">
        <v>1222</v>
      </c>
      <c r="B877">
        <v>4.7699999999999992E-2</v>
      </c>
      <c r="C877">
        <v>3.2300000000000002E-2</v>
      </c>
      <c r="D877">
        <v>-3.2199999999999999E-2</v>
      </c>
      <c r="E877">
        <v>4.0000000000000001E-3</v>
      </c>
    </row>
    <row r="878" spans="1:5" x14ac:dyDescent="0.55000000000000004">
      <c r="A878" s="22" t="s">
        <v>1223</v>
      </c>
      <c r="B878">
        <v>-3.49E-2</v>
      </c>
      <c r="C878">
        <v>2.4799999999999999E-2</v>
      </c>
      <c r="D878">
        <v>-1.8E-3</v>
      </c>
      <c r="E878">
        <v>3.8E-3</v>
      </c>
    </row>
    <row r="879" spans="1:5" x14ac:dyDescent="0.55000000000000004">
      <c r="A879" s="22" t="s">
        <v>1224</v>
      </c>
      <c r="B879">
        <v>-1.37E-2</v>
      </c>
      <c r="C879">
        <v>-9.4999999999999998E-3</v>
      </c>
      <c r="D879">
        <v>-1.9300000000000001E-2</v>
      </c>
      <c r="E879">
        <v>3.8999999999999998E-3</v>
      </c>
    </row>
    <row r="880" spans="1:5" x14ac:dyDescent="0.55000000000000004">
      <c r="A880" s="22" t="s">
        <v>1225</v>
      </c>
      <c r="B880">
        <v>-2.7699999999999999E-2</v>
      </c>
      <c r="C880">
        <v>3.1199999999999999E-2</v>
      </c>
      <c r="D880">
        <v>-2.9000000000000001E-2</v>
      </c>
      <c r="E880">
        <v>3.8999999999999998E-3</v>
      </c>
    </row>
    <row r="881" spans="1:5" x14ac:dyDescent="0.55000000000000004">
      <c r="A881" s="22" t="s">
        <v>1226</v>
      </c>
      <c r="B881">
        <v>6.0900000000000003E-2</v>
      </c>
      <c r="C881">
        <v>-6.9400000000000003E-2</v>
      </c>
      <c r="D881">
        <v>-2.8799999999999999E-2</v>
      </c>
      <c r="E881">
        <v>3.8999999999999998E-3</v>
      </c>
    </row>
    <row r="882" spans="1:5" x14ac:dyDescent="0.55000000000000004">
      <c r="A882" s="22" t="s">
        <v>1227</v>
      </c>
      <c r="B882">
        <v>3.4099999999999998E-2</v>
      </c>
      <c r="C882">
        <v>6.8699999999999997E-2</v>
      </c>
      <c r="D882">
        <v>-5.6500000000000002E-2</v>
      </c>
      <c r="E882">
        <v>3.5999999999999999E-3</v>
      </c>
    </row>
    <row r="883" spans="1:5" x14ac:dyDescent="0.55000000000000004">
      <c r="A883" s="22" t="s">
        <v>1228</v>
      </c>
      <c r="B883">
        <v>7.6600000000000001E-2</v>
      </c>
      <c r="C883">
        <v>6.5599999999999992E-2</v>
      </c>
      <c r="D883">
        <v>-7.6600000000000001E-2</v>
      </c>
      <c r="E883">
        <v>4.4000000000000003E-3</v>
      </c>
    </row>
    <row r="884" spans="1:5" x14ac:dyDescent="0.55000000000000004">
      <c r="A884" s="22" t="s">
        <v>1229</v>
      </c>
      <c r="B884">
        <v>-4.7399999999999998E-2</v>
      </c>
      <c r="C884">
        <v>5.16E-2</v>
      </c>
      <c r="D884">
        <v>-1.12E-2</v>
      </c>
      <c r="E884">
        <v>4.0999999999999986E-3</v>
      </c>
    </row>
    <row r="885" spans="1:5" x14ac:dyDescent="0.55000000000000004">
      <c r="A885" s="22" t="s">
        <v>1230</v>
      </c>
      <c r="B885">
        <v>2.46E-2</v>
      </c>
      <c r="C885">
        <v>0.21249999999999999</v>
      </c>
      <c r="D885">
        <v>-9.7699999999999995E-2</v>
      </c>
      <c r="E885">
        <v>4.3E-3</v>
      </c>
    </row>
    <row r="886" spans="1:5" x14ac:dyDescent="0.55000000000000004">
      <c r="A886" s="22" t="s">
        <v>1231</v>
      </c>
      <c r="B886">
        <v>5.21E-2</v>
      </c>
      <c r="C886">
        <v>-0.1741</v>
      </c>
      <c r="D886">
        <v>8.5000000000000006E-2</v>
      </c>
      <c r="E886">
        <v>4.6999999999999993E-3</v>
      </c>
    </row>
    <row r="887" spans="1:5" x14ac:dyDescent="0.55000000000000004">
      <c r="A887" s="22" t="s">
        <v>1232</v>
      </c>
      <c r="B887">
        <v>-6.3899999999999998E-2</v>
      </c>
      <c r="C887">
        <v>-0.06</v>
      </c>
      <c r="D887">
        <v>6.4500000000000002E-2</v>
      </c>
      <c r="E887">
        <v>4.5999999999999999E-3</v>
      </c>
    </row>
    <row r="888" spans="1:5" x14ac:dyDescent="0.55000000000000004">
      <c r="A888" s="22" t="s">
        <v>1233</v>
      </c>
      <c r="B888">
        <v>-4.3899999999999988E-2</v>
      </c>
      <c r="C888">
        <v>-6.08E-2</v>
      </c>
      <c r="D888">
        <v>4.5900000000000003E-2</v>
      </c>
      <c r="E888">
        <v>5.0000000000000001E-3</v>
      </c>
    </row>
    <row r="889" spans="1:5" x14ac:dyDescent="0.55000000000000004">
      <c r="A889" s="22" t="s">
        <v>1234</v>
      </c>
      <c r="B889">
        <v>4.6799999999999987E-2</v>
      </c>
      <c r="C889">
        <v>0.12709999999999999</v>
      </c>
      <c r="D889">
        <v>-8.0399999999999985E-2</v>
      </c>
      <c r="E889">
        <v>4.0000000000000001E-3</v>
      </c>
    </row>
    <row r="890" spans="1:5" x14ac:dyDescent="0.55000000000000004">
      <c r="A890" s="22" t="s">
        <v>1235</v>
      </c>
      <c r="B890">
        <v>-2.4799999999999999E-2</v>
      </c>
      <c r="C890">
        <v>-2.8400000000000002E-2</v>
      </c>
      <c r="D890">
        <v>8.0600000000000005E-2</v>
      </c>
      <c r="E890">
        <v>4.7999999999999996E-3</v>
      </c>
    </row>
    <row r="891" spans="1:5" x14ac:dyDescent="0.55000000000000004">
      <c r="A891" s="22" t="s">
        <v>1236</v>
      </c>
      <c r="B891">
        <v>7.0300000000000001E-2</v>
      </c>
      <c r="C891">
        <v>-5.0000000000000001E-3</v>
      </c>
      <c r="D891">
        <v>-1.37E-2</v>
      </c>
      <c r="E891">
        <v>5.0000000000000001E-3</v>
      </c>
    </row>
    <row r="892" spans="1:5" x14ac:dyDescent="0.55000000000000004">
      <c r="A892" s="22" t="s">
        <v>1237</v>
      </c>
      <c r="B892">
        <v>-5.4399999999999997E-2</v>
      </c>
      <c r="C892">
        <v>-1.7399999999999999E-2</v>
      </c>
      <c r="D892">
        <v>7.2400000000000006E-2</v>
      </c>
      <c r="E892">
        <v>5.1000000000000004E-3</v>
      </c>
    </row>
    <row r="893" spans="1:5" x14ac:dyDescent="0.55000000000000004">
      <c r="A893" s="22" t="s">
        <v>1238</v>
      </c>
      <c r="B893">
        <v>-2.7799999999999998E-2</v>
      </c>
      <c r="C893">
        <v>-3.85E-2</v>
      </c>
      <c r="D893">
        <v>5.5800000000000002E-2</v>
      </c>
      <c r="E893">
        <v>5.6000000000000008E-3</v>
      </c>
    </row>
    <row r="894" spans="1:5" x14ac:dyDescent="0.55000000000000004">
      <c r="A894" s="22" t="s">
        <v>1239</v>
      </c>
      <c r="B894">
        <v>-0.107</v>
      </c>
      <c r="C894">
        <v>-3.0800000000000001E-2</v>
      </c>
      <c r="D894">
        <v>0.12239999999999999</v>
      </c>
      <c r="E894">
        <v>5.1000000000000004E-3</v>
      </c>
    </row>
    <row r="895" spans="1:5" x14ac:dyDescent="0.55000000000000004">
      <c r="A895" s="22" t="s">
        <v>1240</v>
      </c>
      <c r="B895">
        <v>1.18E-2</v>
      </c>
      <c r="C895">
        <v>8.199999999999999E-3</v>
      </c>
      <c r="D895">
        <v>7.5499999999999998E-2</v>
      </c>
      <c r="E895">
        <v>5.0000000000000001E-3</v>
      </c>
    </row>
    <row r="896" spans="1:5" x14ac:dyDescent="0.55000000000000004">
      <c r="A896" s="22" t="s">
        <v>1241</v>
      </c>
      <c r="B896">
        <v>3.2500000000000001E-2</v>
      </c>
      <c r="C896">
        <v>6.4100000000000004E-2</v>
      </c>
      <c r="D896">
        <v>-5.0500000000000003E-2</v>
      </c>
      <c r="E896">
        <v>5.4000000000000003E-3</v>
      </c>
    </row>
    <row r="897" spans="1:5" x14ac:dyDescent="0.55000000000000004">
      <c r="A897" s="22" t="s">
        <v>1242</v>
      </c>
      <c r="B897">
        <v>-0.1003</v>
      </c>
      <c r="C897">
        <v>-6.5000000000000006E-3</v>
      </c>
      <c r="D897">
        <v>0.12230000000000001</v>
      </c>
      <c r="E897">
        <v>3.8E-3</v>
      </c>
    </row>
    <row r="898" spans="1:5" x14ac:dyDescent="0.55000000000000004">
      <c r="A898" s="22" t="s">
        <v>1243</v>
      </c>
      <c r="B898">
        <v>-7.2499999999999995E-2</v>
      </c>
      <c r="C898">
        <v>2.5999999999999999E-3</v>
      </c>
      <c r="D898">
        <v>6.4699999999999994E-2</v>
      </c>
      <c r="E898">
        <v>4.1999999999999997E-3</v>
      </c>
    </row>
    <row r="899" spans="1:5" x14ac:dyDescent="0.55000000000000004">
      <c r="A899" s="22" t="s">
        <v>1244</v>
      </c>
      <c r="B899">
        <v>7.9299999999999995E-2</v>
      </c>
      <c r="C899">
        <v>5.0000000000000001E-3</v>
      </c>
      <c r="D899">
        <v>-4.6399999999999997E-2</v>
      </c>
      <c r="E899">
        <v>3.8999999999999998E-3</v>
      </c>
    </row>
    <row r="900" spans="1:5" x14ac:dyDescent="0.55000000000000004">
      <c r="A900" s="22" t="s">
        <v>1245</v>
      </c>
      <c r="B900">
        <v>6.7999999999999996E-3</v>
      </c>
      <c r="C900">
        <v>2.4799999999999999E-2</v>
      </c>
      <c r="D900">
        <v>3.3799999999999997E-2</v>
      </c>
      <c r="E900">
        <v>3.2000000000000002E-3</v>
      </c>
    </row>
    <row r="901" spans="1:5" x14ac:dyDescent="0.55000000000000004">
      <c r="A901" s="22" t="s">
        <v>1246</v>
      </c>
      <c r="B901">
        <v>-1.9400000000000001E-2</v>
      </c>
      <c r="C901">
        <v>6.3500000000000001E-2</v>
      </c>
      <c r="D901">
        <v>-1.26E-2</v>
      </c>
      <c r="E901">
        <v>2.8E-3</v>
      </c>
    </row>
    <row r="902" spans="1:5" x14ac:dyDescent="0.55000000000000004">
      <c r="A902" s="22" t="s">
        <v>1247</v>
      </c>
      <c r="B902">
        <v>-2.1299999999999999E-2</v>
      </c>
      <c r="C902">
        <v>-4.0500000000000001E-2</v>
      </c>
      <c r="D902">
        <v>4.9500000000000002E-2</v>
      </c>
      <c r="E902">
        <v>3.0000000000000001E-3</v>
      </c>
    </row>
    <row r="903" spans="1:5" x14ac:dyDescent="0.55000000000000004">
      <c r="A903" s="22" t="s">
        <v>1248</v>
      </c>
      <c r="B903">
        <v>-6.4000000000000001E-2</v>
      </c>
      <c r="C903">
        <v>2.1899999999999999E-2</v>
      </c>
      <c r="D903">
        <v>2.86E-2</v>
      </c>
      <c r="E903">
        <v>3.0999999999999999E-3</v>
      </c>
    </row>
    <row r="904" spans="1:5" x14ac:dyDescent="0.55000000000000004">
      <c r="A904" s="22" t="s">
        <v>1249</v>
      </c>
      <c r="B904">
        <v>-9.2399999999999996E-2</v>
      </c>
      <c r="C904">
        <v>-6.2300000000000001E-2</v>
      </c>
      <c r="D904">
        <v>1.52E-2</v>
      </c>
      <c r="E904">
        <v>2.8E-3</v>
      </c>
    </row>
    <row r="905" spans="1:5" x14ac:dyDescent="0.55000000000000004">
      <c r="A905" s="22" t="s">
        <v>1250</v>
      </c>
      <c r="B905">
        <v>2.4799999999999999E-2</v>
      </c>
      <c r="C905">
        <v>7.4900000000000008E-2</v>
      </c>
      <c r="D905">
        <v>-7.3099999999999998E-2</v>
      </c>
      <c r="E905">
        <v>2.2000000000000001E-3</v>
      </c>
    </row>
    <row r="906" spans="1:5" x14ac:dyDescent="0.55000000000000004">
      <c r="A906" s="22" t="s">
        <v>1251</v>
      </c>
      <c r="B906">
        <v>7.5300000000000006E-2</v>
      </c>
      <c r="C906">
        <v>-5.6999999999999993E-3</v>
      </c>
      <c r="D906">
        <v>2.1700000000000001E-2</v>
      </c>
      <c r="E906">
        <v>1.6999999999999999E-3</v>
      </c>
    </row>
    <row r="907" spans="1:5" x14ac:dyDescent="0.55000000000000004">
      <c r="A907" s="22" t="s">
        <v>1252</v>
      </c>
      <c r="B907">
        <v>1.61E-2</v>
      </c>
      <c r="C907">
        <v>4.7199999999999999E-2</v>
      </c>
      <c r="D907">
        <v>8.3000000000000001E-3</v>
      </c>
      <c r="E907">
        <v>1.5E-3</v>
      </c>
    </row>
    <row r="908" spans="1:5" x14ac:dyDescent="0.55000000000000004">
      <c r="A908" s="22" t="s">
        <v>1253</v>
      </c>
      <c r="B908">
        <v>-1.44E-2</v>
      </c>
      <c r="C908">
        <v>1.17E-2</v>
      </c>
      <c r="D908">
        <v>3.4200000000000001E-2</v>
      </c>
      <c r="E908">
        <v>1.4E-3</v>
      </c>
    </row>
    <row r="909" spans="1:5" x14ac:dyDescent="0.55000000000000004">
      <c r="A909" s="22" t="s">
        <v>1254</v>
      </c>
      <c r="B909">
        <v>-2.3E-2</v>
      </c>
      <c r="C909">
        <v>-1.0800000000000001E-2</v>
      </c>
      <c r="D909">
        <v>2.3400000000000001E-2</v>
      </c>
      <c r="E909">
        <v>1.2999999999999999E-3</v>
      </c>
    </row>
    <row r="910" spans="1:5" x14ac:dyDescent="0.55000000000000004">
      <c r="A910" s="22" t="s">
        <v>1255</v>
      </c>
      <c r="B910">
        <v>4.24E-2</v>
      </c>
      <c r="C910">
        <v>4.0899999999999999E-2</v>
      </c>
      <c r="D910">
        <v>1.0800000000000001E-2</v>
      </c>
      <c r="E910">
        <v>1.2999999999999999E-3</v>
      </c>
    </row>
    <row r="911" spans="1:5" x14ac:dyDescent="0.55000000000000004">
      <c r="A911" s="22" t="s">
        <v>1256</v>
      </c>
      <c r="B911">
        <v>-5.21E-2</v>
      </c>
      <c r="C911">
        <v>5.8200000000000002E-2</v>
      </c>
      <c r="D911">
        <v>4.0099999999999997E-2</v>
      </c>
      <c r="E911">
        <v>1.5E-3</v>
      </c>
    </row>
    <row r="912" spans="1:5" x14ac:dyDescent="0.55000000000000004">
      <c r="A912" s="22" t="s">
        <v>1257</v>
      </c>
      <c r="B912">
        <v>-1.3599999999999999E-2</v>
      </c>
      <c r="C912">
        <v>-3.27E-2</v>
      </c>
      <c r="D912">
        <v>1.52E-2</v>
      </c>
      <c r="E912">
        <v>1.4E-3</v>
      </c>
    </row>
    <row r="913" spans="1:5" x14ac:dyDescent="0.55000000000000004">
      <c r="A913" s="22" t="s">
        <v>1258</v>
      </c>
      <c r="B913">
        <v>-7.2300000000000003E-2</v>
      </c>
      <c r="C913">
        <v>4.0800000000000003E-2</v>
      </c>
      <c r="D913">
        <v>3.7000000000000002E-3</v>
      </c>
      <c r="E913">
        <v>1.2999999999999999E-3</v>
      </c>
    </row>
    <row r="914" spans="1:5" x14ac:dyDescent="0.55000000000000004">
      <c r="A914" s="22" t="s">
        <v>1259</v>
      </c>
      <c r="B914">
        <v>-8.1900000000000001E-2</v>
      </c>
      <c r="C914">
        <v>-5.2499999999999998E-2</v>
      </c>
      <c r="D914">
        <v>-3.5099999999999999E-2</v>
      </c>
      <c r="E914">
        <v>1.5E-3</v>
      </c>
    </row>
    <row r="915" spans="1:5" x14ac:dyDescent="0.55000000000000004">
      <c r="A915" s="22" t="s">
        <v>1260</v>
      </c>
      <c r="B915">
        <v>5.0000000000000001E-3</v>
      </c>
      <c r="C915">
        <v>-2.8000000000000001E-2</v>
      </c>
      <c r="D915">
        <v>3.0099999999999998E-2</v>
      </c>
      <c r="E915">
        <v>1.4E-3</v>
      </c>
    </row>
    <row r="916" spans="1:5" x14ac:dyDescent="0.55000000000000004">
      <c r="A916" s="22" t="s">
        <v>1261</v>
      </c>
      <c r="B916">
        <v>-0.10340000000000001</v>
      </c>
      <c r="C916">
        <v>2.4199999999999999E-2</v>
      </c>
      <c r="D916">
        <v>1.26E-2</v>
      </c>
      <c r="E916">
        <v>1.4E-3</v>
      </c>
    </row>
    <row r="917" spans="1:5" x14ac:dyDescent="0.55000000000000004">
      <c r="A917" s="22" t="s">
        <v>1262</v>
      </c>
      <c r="B917">
        <v>7.8399999999999997E-2</v>
      </c>
      <c r="C917">
        <v>-3.4000000000000002E-2</v>
      </c>
      <c r="D917">
        <v>-3.7599999999999988E-2</v>
      </c>
      <c r="E917">
        <v>1.4E-3</v>
      </c>
    </row>
    <row r="918" spans="1:5" x14ac:dyDescent="0.55000000000000004">
      <c r="A918" s="22" t="s">
        <v>1263</v>
      </c>
      <c r="B918">
        <v>5.96E-2</v>
      </c>
      <c r="C918">
        <v>3.2599999999999997E-2</v>
      </c>
      <c r="D918">
        <v>-1.1599999999999999E-2</v>
      </c>
      <c r="E918">
        <v>1.1999999999999999E-3</v>
      </c>
    </row>
    <row r="919" spans="1:5" x14ac:dyDescent="0.55000000000000004">
      <c r="A919" s="22" t="s">
        <v>1264</v>
      </c>
      <c r="B919">
        <v>-5.7599999999999998E-2</v>
      </c>
      <c r="C919">
        <v>-4.0000000000000002E-4</v>
      </c>
      <c r="D919">
        <v>2.1100000000000001E-2</v>
      </c>
      <c r="E919">
        <v>1.1000000000000001E-3</v>
      </c>
    </row>
    <row r="920" spans="1:5" x14ac:dyDescent="0.55000000000000004">
      <c r="A920" s="22" t="s">
        <v>1265</v>
      </c>
      <c r="B920">
        <v>-2.5700000000000001E-2</v>
      </c>
      <c r="C920">
        <v>1.34E-2</v>
      </c>
      <c r="D920">
        <v>-7.9000000000000008E-3</v>
      </c>
      <c r="E920">
        <v>1E-3</v>
      </c>
    </row>
    <row r="921" spans="1:5" x14ac:dyDescent="0.55000000000000004">
      <c r="A921" s="22" t="s">
        <v>1266</v>
      </c>
      <c r="B921">
        <v>-1.8800000000000001E-2</v>
      </c>
      <c r="C921">
        <v>-4.4000000000000003E-3</v>
      </c>
      <c r="D921">
        <v>-1.3599999999999999E-2</v>
      </c>
      <c r="E921">
        <v>8.9999999999999998E-4</v>
      </c>
    </row>
    <row r="922" spans="1:5" x14ac:dyDescent="0.55000000000000004">
      <c r="A922" s="22" t="s">
        <v>1267</v>
      </c>
      <c r="B922">
        <v>1.09E-2</v>
      </c>
      <c r="C922">
        <v>1.17E-2</v>
      </c>
      <c r="D922">
        <v>-2.1100000000000001E-2</v>
      </c>
      <c r="E922">
        <v>1E-3</v>
      </c>
    </row>
    <row r="923" spans="1:5" x14ac:dyDescent="0.55000000000000004">
      <c r="A923" s="22" t="s">
        <v>1268</v>
      </c>
      <c r="B923">
        <v>8.1799999999999998E-2</v>
      </c>
      <c r="C923">
        <v>7.6E-3</v>
      </c>
      <c r="D923">
        <v>1.2200000000000001E-2</v>
      </c>
      <c r="E923">
        <v>1E-3</v>
      </c>
    </row>
    <row r="924" spans="1:5" x14ac:dyDescent="0.55000000000000004">
      <c r="A924" s="22" t="s">
        <v>1269</v>
      </c>
      <c r="B924">
        <v>6.0499999999999998E-2</v>
      </c>
      <c r="C924">
        <v>4.6100000000000002E-2</v>
      </c>
      <c r="D924">
        <v>6.9999999999999993E-3</v>
      </c>
      <c r="E924">
        <v>8.9999999999999998E-4</v>
      </c>
    </row>
    <row r="925" spans="1:5" x14ac:dyDescent="0.55000000000000004">
      <c r="A925" s="22" t="s">
        <v>1270</v>
      </c>
      <c r="B925">
        <v>1.4200000000000001E-2</v>
      </c>
      <c r="C925">
        <v>1.7000000000000001E-2</v>
      </c>
      <c r="D925">
        <v>1.4E-3</v>
      </c>
      <c r="E925">
        <v>1E-3</v>
      </c>
    </row>
    <row r="926" spans="1:5" x14ac:dyDescent="0.55000000000000004">
      <c r="A926" s="22" t="s">
        <v>1271</v>
      </c>
      <c r="B926">
        <v>2.3300000000000001E-2</v>
      </c>
      <c r="C926">
        <v>4.9299999999999997E-2</v>
      </c>
      <c r="D926">
        <v>-1.5299999999999999E-2</v>
      </c>
      <c r="E926">
        <v>7.000000000000001E-4</v>
      </c>
    </row>
    <row r="927" spans="1:5" x14ac:dyDescent="0.55000000000000004">
      <c r="A927" s="22" t="s">
        <v>1272</v>
      </c>
      <c r="B927">
        <v>2.3300000000000001E-2</v>
      </c>
      <c r="C927">
        <v>2.4400000000000002E-2</v>
      </c>
      <c r="D927">
        <v>1.6400000000000001E-2</v>
      </c>
      <c r="E927">
        <v>7.000000000000001E-4</v>
      </c>
    </row>
    <row r="928" spans="1:5" x14ac:dyDescent="0.55000000000000004">
      <c r="A928" s="22" t="s">
        <v>1273</v>
      </c>
      <c r="B928">
        <v>-1.24E-2</v>
      </c>
      <c r="C928">
        <v>8.5000000000000006E-3</v>
      </c>
      <c r="D928">
        <v>1.4E-3</v>
      </c>
      <c r="E928">
        <v>8.0000000000000004E-4</v>
      </c>
    </row>
    <row r="929" spans="1:5" x14ac:dyDescent="0.55000000000000004">
      <c r="A929" s="22" t="s">
        <v>1274</v>
      </c>
      <c r="B929">
        <v>6.08E-2</v>
      </c>
      <c r="C929">
        <v>2.5899999999999999E-2</v>
      </c>
      <c r="D929">
        <v>2.2100000000000002E-2</v>
      </c>
      <c r="E929">
        <v>7.000000000000001E-4</v>
      </c>
    </row>
    <row r="930" spans="1:5" x14ac:dyDescent="0.55000000000000004">
      <c r="A930" s="22" t="s">
        <v>1275</v>
      </c>
      <c r="B930">
        <v>1.35E-2</v>
      </c>
      <c r="C930">
        <v>2.06E-2</v>
      </c>
      <c r="D930">
        <v>1.72E-2</v>
      </c>
      <c r="E930">
        <v>7.000000000000001E-4</v>
      </c>
    </row>
    <row r="931" spans="1:5" x14ac:dyDescent="0.55000000000000004">
      <c r="A931" s="22" t="s">
        <v>1276</v>
      </c>
      <c r="B931">
        <v>4.2900000000000001E-2</v>
      </c>
      <c r="C931">
        <v>-2.6800000000000001E-2</v>
      </c>
      <c r="D931">
        <v>1.5100000000000001E-2</v>
      </c>
      <c r="E931">
        <v>8.0000000000000004E-4</v>
      </c>
    </row>
    <row r="932" spans="1:5" x14ac:dyDescent="0.55000000000000004">
      <c r="A932" s="22" t="s">
        <v>1277</v>
      </c>
      <c r="B932">
        <v>2.1499999999999998E-2</v>
      </c>
      <c r="C932">
        <v>2.5399999999999999E-2</v>
      </c>
      <c r="D932">
        <v>2.4199999999999999E-2</v>
      </c>
      <c r="E932">
        <v>7.000000000000001E-4</v>
      </c>
    </row>
    <row r="933" spans="1:5" x14ac:dyDescent="0.55000000000000004">
      <c r="A933" s="22" t="s">
        <v>1278</v>
      </c>
      <c r="B933">
        <v>1.4E-2</v>
      </c>
      <c r="C933">
        <v>-1.5699999999999999E-2</v>
      </c>
      <c r="D933">
        <v>9.4999999999999998E-3</v>
      </c>
      <c r="E933">
        <v>5.9999999999999995E-4</v>
      </c>
    </row>
    <row r="934" spans="1:5" x14ac:dyDescent="0.55000000000000004">
      <c r="A934" s="22" t="s">
        <v>1279</v>
      </c>
      <c r="B934">
        <v>-1.32E-2</v>
      </c>
      <c r="C934">
        <v>1.7299999999999999E-2</v>
      </c>
      <c r="D934">
        <v>2.3E-3</v>
      </c>
      <c r="E934">
        <v>8.9999999999999998E-4</v>
      </c>
    </row>
    <row r="935" spans="1:5" x14ac:dyDescent="0.55000000000000004">
      <c r="A935" s="22" t="s">
        <v>1280</v>
      </c>
      <c r="B935">
        <v>-1.8100000000000002E-2</v>
      </c>
      <c r="C935">
        <v>-1.7299999999999999E-2</v>
      </c>
      <c r="D935">
        <v>-3.2300000000000002E-2</v>
      </c>
      <c r="E935">
        <v>8.0000000000000004E-4</v>
      </c>
    </row>
    <row r="936" spans="1:5" x14ac:dyDescent="0.55000000000000004">
      <c r="A936" s="22" t="s">
        <v>1281</v>
      </c>
      <c r="B936">
        <v>1.18E-2</v>
      </c>
      <c r="C936">
        <v>-2.3E-3</v>
      </c>
      <c r="D936">
        <v>-1.8E-3</v>
      </c>
      <c r="E936">
        <v>5.9999999999999995E-4</v>
      </c>
    </row>
    <row r="937" spans="1:5" x14ac:dyDescent="0.55000000000000004">
      <c r="A937" s="22" t="s">
        <v>1282</v>
      </c>
      <c r="B937">
        <v>1.8499999999999999E-2</v>
      </c>
      <c r="C937">
        <v>2.2499999999999999E-2</v>
      </c>
      <c r="D937">
        <v>1.21E-2</v>
      </c>
      <c r="E937">
        <v>8.0000000000000004E-4</v>
      </c>
    </row>
    <row r="938" spans="1:5" x14ac:dyDescent="0.55000000000000004">
      <c r="A938" s="22" t="s">
        <v>1283</v>
      </c>
      <c r="B938">
        <v>-4.0399999999999998E-2</v>
      </c>
      <c r="C938">
        <v>-3.7599999999999988E-2</v>
      </c>
      <c r="D938">
        <v>3.2199999999999999E-2</v>
      </c>
      <c r="E938">
        <v>1E-3</v>
      </c>
    </row>
    <row r="939" spans="1:5" x14ac:dyDescent="0.55000000000000004">
      <c r="A939" s="22" t="s">
        <v>1284</v>
      </c>
      <c r="B939">
        <v>7.000000000000001E-4</v>
      </c>
      <c r="C939">
        <v>-1.52E-2</v>
      </c>
      <c r="D939">
        <v>1.0800000000000001E-2</v>
      </c>
      <c r="E939">
        <v>1.1000000000000001E-3</v>
      </c>
    </row>
    <row r="940" spans="1:5" x14ac:dyDescent="0.55000000000000004">
      <c r="A940" s="22" t="s">
        <v>1285</v>
      </c>
      <c r="B940">
        <v>1.6E-2</v>
      </c>
      <c r="C940">
        <v>3.0099999999999998E-2</v>
      </c>
      <c r="D940">
        <v>-5.0000000000000001E-4</v>
      </c>
      <c r="E940">
        <v>1.1000000000000001E-3</v>
      </c>
    </row>
    <row r="941" spans="1:5" x14ac:dyDescent="0.55000000000000004">
      <c r="A941" s="22" t="s">
        <v>1286</v>
      </c>
      <c r="B941">
        <v>1.4200000000000001E-2</v>
      </c>
      <c r="C941">
        <v>1.2999999999999999E-3</v>
      </c>
      <c r="D941">
        <v>-2.5999999999999999E-3</v>
      </c>
      <c r="E941">
        <v>1.1000000000000001E-3</v>
      </c>
    </row>
    <row r="942" spans="1:5" x14ac:dyDescent="0.55000000000000004">
      <c r="A942" s="22" t="s">
        <v>1287</v>
      </c>
      <c r="B942">
        <v>4.53E-2</v>
      </c>
      <c r="C942">
        <v>3.7400000000000003E-2</v>
      </c>
      <c r="D942">
        <v>1.5699999999999999E-2</v>
      </c>
      <c r="E942">
        <v>1.5E-3</v>
      </c>
    </row>
    <row r="943" spans="1:5" x14ac:dyDescent="0.55000000000000004">
      <c r="A943" s="22" t="s">
        <v>1288</v>
      </c>
      <c r="B943">
        <v>3.4200000000000001E-2</v>
      </c>
      <c r="C943">
        <v>-2.9999999999999997E-4</v>
      </c>
      <c r="D943">
        <v>-2.3E-3</v>
      </c>
      <c r="E943">
        <v>1.6000000000000001E-3</v>
      </c>
    </row>
    <row r="944" spans="1:5" x14ac:dyDescent="0.55000000000000004">
      <c r="A944" s="22" t="s">
        <v>1289</v>
      </c>
      <c r="B944">
        <v>-2.75E-2</v>
      </c>
      <c r="C944">
        <v>-1.66E-2</v>
      </c>
      <c r="D944">
        <v>2.06E-2</v>
      </c>
      <c r="E944">
        <v>1.6000000000000001E-3</v>
      </c>
    </row>
    <row r="945" spans="1:5" x14ac:dyDescent="0.55000000000000004">
      <c r="A945" s="22" t="s">
        <v>1290</v>
      </c>
      <c r="B945">
        <v>1.8800000000000001E-2</v>
      </c>
      <c r="C945">
        <v>-5.6999999999999993E-3</v>
      </c>
      <c r="D945">
        <v>1.41E-2</v>
      </c>
      <c r="E945">
        <v>1.6000000000000001E-3</v>
      </c>
    </row>
    <row r="946" spans="1:5" x14ac:dyDescent="0.55000000000000004">
      <c r="A946" s="22" t="s">
        <v>1291</v>
      </c>
      <c r="B946">
        <v>-1.9400000000000001E-2</v>
      </c>
      <c r="C946">
        <v>-1.41E-2</v>
      </c>
      <c r="D946">
        <v>2.07E-2</v>
      </c>
      <c r="E946">
        <v>2.0999999999999999E-3</v>
      </c>
    </row>
    <row r="947" spans="1:5" x14ac:dyDescent="0.55000000000000004">
      <c r="A947" s="22" t="s">
        <v>1292</v>
      </c>
      <c r="B947">
        <v>-2.6100000000000002E-2</v>
      </c>
      <c r="C947">
        <v>-3.9300000000000002E-2</v>
      </c>
      <c r="D947">
        <v>5.0000000000000001E-4</v>
      </c>
      <c r="E947">
        <v>2.0999999999999999E-3</v>
      </c>
    </row>
    <row r="948" spans="1:5" x14ac:dyDescent="0.55000000000000004">
      <c r="A948" s="22" t="s">
        <v>1293</v>
      </c>
      <c r="B948">
        <v>3.6499999999999998E-2</v>
      </c>
      <c r="C948">
        <v>2.86E-2</v>
      </c>
      <c r="D948">
        <v>-5.7999999999999996E-3</v>
      </c>
      <c r="E948">
        <v>2.3999999999999998E-3</v>
      </c>
    </row>
    <row r="949" spans="1:5" x14ac:dyDescent="0.55000000000000004">
      <c r="A949" s="22" t="s">
        <v>1294</v>
      </c>
      <c r="B949">
        <v>5.7999999999999996E-3</v>
      </c>
      <c r="C949">
        <v>2.5600000000000001E-2</v>
      </c>
      <c r="D949">
        <v>2.8000000000000001E-2</v>
      </c>
      <c r="E949">
        <v>2.3E-3</v>
      </c>
    </row>
    <row r="950" spans="1:5" x14ac:dyDescent="0.55000000000000004">
      <c r="A950" s="22" t="s">
        <v>1295</v>
      </c>
      <c r="B950">
        <v>3.9199999999999999E-2</v>
      </c>
      <c r="C950">
        <v>2.87E-2</v>
      </c>
      <c r="D950">
        <v>-7.8000000000000014E-3</v>
      </c>
      <c r="E950">
        <v>2.3999999999999998E-3</v>
      </c>
    </row>
    <row r="951" spans="1:5" x14ac:dyDescent="0.55000000000000004">
      <c r="A951" s="22" t="s">
        <v>1296</v>
      </c>
      <c r="B951">
        <v>-1.2E-2</v>
      </c>
      <c r="C951">
        <v>-1.0699999999999999E-2</v>
      </c>
      <c r="D951">
        <v>1.34E-2</v>
      </c>
      <c r="E951">
        <v>3.0000000000000001E-3</v>
      </c>
    </row>
    <row r="952" spans="1:5" x14ac:dyDescent="0.55000000000000004">
      <c r="A952" s="22" t="s">
        <v>1297</v>
      </c>
      <c r="B952">
        <v>4.7999999999999996E-3</v>
      </c>
      <c r="C952">
        <v>-6.1999999999999998E-3</v>
      </c>
      <c r="D952">
        <v>7.8000000000000014E-3</v>
      </c>
      <c r="E952">
        <v>2.8999999999999998E-3</v>
      </c>
    </row>
    <row r="953" spans="1:5" x14ac:dyDescent="0.55000000000000004">
      <c r="A953" s="22" t="s">
        <v>1298</v>
      </c>
      <c r="B953">
        <v>-2.0400000000000001E-2</v>
      </c>
      <c r="C953">
        <v>-1.2999999999999999E-2</v>
      </c>
      <c r="D953">
        <v>4.3E-3</v>
      </c>
      <c r="E953">
        <v>2.7000000000000001E-3</v>
      </c>
    </row>
    <row r="954" spans="1:5" x14ac:dyDescent="0.55000000000000004">
      <c r="A954" s="22" t="s">
        <v>1299</v>
      </c>
      <c r="B954">
        <v>3.61E-2</v>
      </c>
      <c r="C954">
        <v>1.0500000000000001E-2</v>
      </c>
      <c r="D954">
        <v>-1.1900000000000001E-2</v>
      </c>
      <c r="E954">
        <v>3.0999999999999999E-3</v>
      </c>
    </row>
    <row r="955" spans="1:5" x14ac:dyDescent="0.55000000000000004">
      <c r="A955" s="22" t="s">
        <v>1300</v>
      </c>
      <c r="B955">
        <v>-2.3999999999999998E-3</v>
      </c>
      <c r="C955">
        <v>-4.4000000000000003E-3</v>
      </c>
      <c r="D955">
        <v>1.5E-3</v>
      </c>
      <c r="E955">
        <v>3.2000000000000002E-3</v>
      </c>
    </row>
    <row r="956" spans="1:5" x14ac:dyDescent="0.55000000000000004">
      <c r="A956" s="22" t="s">
        <v>1301</v>
      </c>
      <c r="B956">
        <v>3.0300000000000001E-2</v>
      </c>
      <c r="C956">
        <v>5.4600000000000003E-2</v>
      </c>
      <c r="D956">
        <v>9.8999999999999991E-3</v>
      </c>
      <c r="E956">
        <v>3.5000000000000001E-3</v>
      </c>
    </row>
    <row r="957" spans="1:5" x14ac:dyDescent="0.55000000000000004">
      <c r="A957" s="22" t="s">
        <v>1302</v>
      </c>
      <c r="B957">
        <v>-3.0000000000000001E-3</v>
      </c>
      <c r="C957">
        <v>-4.0999999999999986E-3</v>
      </c>
      <c r="D957">
        <v>-3.0999999999999999E-3</v>
      </c>
      <c r="E957">
        <v>3.3999999999999998E-3</v>
      </c>
    </row>
    <row r="958" spans="1:5" x14ac:dyDescent="0.55000000000000004">
      <c r="A958" s="22" t="s">
        <v>1303</v>
      </c>
      <c r="B958">
        <v>1.47E-2</v>
      </c>
      <c r="C958">
        <v>3.39E-2</v>
      </c>
      <c r="D958">
        <v>6.1000000000000004E-3</v>
      </c>
      <c r="E958">
        <v>3.7000000000000002E-3</v>
      </c>
    </row>
    <row r="959" spans="1:5" x14ac:dyDescent="0.55000000000000004">
      <c r="A959" s="22" t="s">
        <v>1304</v>
      </c>
      <c r="B959">
        <v>7.3000000000000001E-3</v>
      </c>
      <c r="C959">
        <v>-1.38E-2</v>
      </c>
      <c r="D959">
        <v>2.2599999999999999E-2</v>
      </c>
      <c r="E959">
        <v>3.5999999999999999E-3</v>
      </c>
    </row>
    <row r="960" spans="1:5" x14ac:dyDescent="0.55000000000000004">
      <c r="A960" s="22" t="s">
        <v>1305</v>
      </c>
      <c r="B960">
        <v>-3.56E-2</v>
      </c>
      <c r="C960">
        <v>-3.0099999999999998E-2</v>
      </c>
      <c r="D960">
        <v>2.3800000000000002E-2</v>
      </c>
      <c r="E960">
        <v>4.3E-3</v>
      </c>
    </row>
    <row r="961" spans="1:5" x14ac:dyDescent="0.55000000000000004">
      <c r="A961" s="22" t="s">
        <v>1306</v>
      </c>
      <c r="B961">
        <v>-3.5000000000000001E-3</v>
      </c>
      <c r="C961">
        <v>-3.5000000000000001E-3</v>
      </c>
      <c r="D961">
        <v>8.5000000000000006E-3</v>
      </c>
      <c r="E961">
        <v>4.0000000000000001E-3</v>
      </c>
    </row>
    <row r="962" spans="1:5" x14ac:dyDescent="0.55000000000000004">
      <c r="A962" s="22" t="s">
        <v>1307</v>
      </c>
      <c r="B962">
        <v>-7.7000000000000002E-3</v>
      </c>
      <c r="C962">
        <v>-3.95E-2</v>
      </c>
      <c r="D962">
        <v>2.6200000000000001E-2</v>
      </c>
      <c r="E962">
        <v>4.0000000000000001E-3</v>
      </c>
    </row>
    <row r="963" spans="1:5" x14ac:dyDescent="0.55000000000000004">
      <c r="A963" s="22" t="s">
        <v>1308</v>
      </c>
      <c r="B963">
        <v>2.0299999999999999E-2</v>
      </c>
      <c r="C963">
        <v>9.8999999999999991E-3</v>
      </c>
      <c r="D963">
        <v>-1.95E-2</v>
      </c>
      <c r="E963">
        <v>4.1999999999999997E-3</v>
      </c>
    </row>
    <row r="964" spans="1:5" x14ac:dyDescent="0.55000000000000004">
      <c r="A964" s="22" t="s">
        <v>1309</v>
      </c>
      <c r="B964">
        <v>1.84E-2</v>
      </c>
      <c r="C964">
        <v>-1.2999999999999999E-2</v>
      </c>
      <c r="D964">
        <v>5.9999999999999995E-4</v>
      </c>
      <c r="E964">
        <v>4.0999999999999986E-3</v>
      </c>
    </row>
    <row r="965" spans="1:5" x14ac:dyDescent="0.55000000000000004">
      <c r="A965" s="22" t="s">
        <v>1310</v>
      </c>
      <c r="B965">
        <v>3.2199999999999999E-2</v>
      </c>
      <c r="C965">
        <v>1.77E-2</v>
      </c>
      <c r="D965">
        <v>-3.3E-3</v>
      </c>
      <c r="E965">
        <v>4.0999999999999986E-3</v>
      </c>
    </row>
    <row r="966" spans="1:5" x14ac:dyDescent="0.55000000000000004">
      <c r="A966" s="22" t="s">
        <v>1311</v>
      </c>
      <c r="B966">
        <v>1.7000000000000001E-2</v>
      </c>
      <c r="C966">
        <v>6.3E-3</v>
      </c>
      <c r="D966">
        <v>4.0000000000000002E-4</v>
      </c>
      <c r="E966">
        <v>4.1999999999999997E-3</v>
      </c>
    </row>
    <row r="967" spans="1:5" x14ac:dyDescent="0.55000000000000004">
      <c r="A967" s="22" t="s">
        <v>1312</v>
      </c>
      <c r="B967">
        <v>8.5000000000000006E-3</v>
      </c>
      <c r="C967">
        <v>-1.1599999999999999E-2</v>
      </c>
      <c r="D967">
        <v>2.7400000000000001E-2</v>
      </c>
      <c r="E967">
        <v>4.0000000000000001E-3</v>
      </c>
    </row>
    <row r="968" spans="1:5" x14ac:dyDescent="0.55000000000000004">
      <c r="A968" s="22" t="s">
        <v>1313</v>
      </c>
      <c r="B968">
        <v>1.38E-2</v>
      </c>
      <c r="C968">
        <v>8.9999999999999998E-4</v>
      </c>
      <c r="D968">
        <v>-6.7999999999999996E-3</v>
      </c>
      <c r="E968">
        <v>4.4000000000000003E-3</v>
      </c>
    </row>
    <row r="969" spans="1:5" x14ac:dyDescent="0.55000000000000004">
      <c r="A969" s="22" t="s">
        <v>1314</v>
      </c>
      <c r="B969">
        <v>-1.9599999999999999E-2</v>
      </c>
      <c r="C969">
        <v>1.23E-2</v>
      </c>
      <c r="D969">
        <v>-8.0000000000000004E-4</v>
      </c>
      <c r="E969">
        <v>3.8E-3</v>
      </c>
    </row>
    <row r="970" spans="1:5" x14ac:dyDescent="0.55000000000000004">
      <c r="A970" s="22" t="s">
        <v>1315</v>
      </c>
      <c r="B970">
        <v>7.1000000000000004E-3</v>
      </c>
      <c r="C970">
        <v>8.9999999999999998E-4</v>
      </c>
      <c r="D970">
        <v>-8.8000000000000005E-3</v>
      </c>
      <c r="E970">
        <v>4.3E-3</v>
      </c>
    </row>
    <row r="971" spans="1:5" x14ac:dyDescent="0.55000000000000004">
      <c r="A971" s="22" t="s">
        <v>1316</v>
      </c>
      <c r="B971">
        <v>3.49E-2</v>
      </c>
      <c r="C971">
        <v>-2.2100000000000002E-2</v>
      </c>
      <c r="D971">
        <v>-1.44E-2</v>
      </c>
      <c r="E971">
        <v>4.4000000000000003E-3</v>
      </c>
    </row>
    <row r="972" spans="1:5" x14ac:dyDescent="0.55000000000000004">
      <c r="A972" s="22" t="s">
        <v>1317</v>
      </c>
      <c r="B972">
        <v>3.2300000000000002E-2</v>
      </c>
      <c r="C972">
        <v>1.6000000000000001E-3</v>
      </c>
      <c r="D972">
        <v>-5.8999999999999999E-3</v>
      </c>
      <c r="E972">
        <v>4.0999999999999986E-3</v>
      </c>
    </row>
    <row r="973" spans="1:5" x14ac:dyDescent="0.55000000000000004">
      <c r="A973" s="22" t="s">
        <v>1318</v>
      </c>
      <c r="B973">
        <v>-1.9599999999999999E-2</v>
      </c>
      <c r="C973">
        <v>7.3000000000000001E-3</v>
      </c>
      <c r="D973">
        <v>-1.0500000000000001E-2</v>
      </c>
      <c r="E973">
        <v>4.0000000000000001E-3</v>
      </c>
    </row>
    <row r="974" spans="1:5" x14ac:dyDescent="0.55000000000000004">
      <c r="A974" s="22" t="s">
        <v>1319</v>
      </c>
      <c r="B974">
        <v>-3.7199999999999997E-2</v>
      </c>
      <c r="C974">
        <v>-2.6599999999999999E-2</v>
      </c>
      <c r="D974">
        <v>-3.6799999999999999E-2</v>
      </c>
      <c r="E974">
        <v>4.0000000000000001E-3</v>
      </c>
    </row>
    <row r="975" spans="1:5" x14ac:dyDescent="0.55000000000000004">
      <c r="A975" s="22" t="s">
        <v>1320</v>
      </c>
      <c r="B975">
        <v>9.3999999999999986E-3</v>
      </c>
      <c r="C975">
        <v>-1.1000000000000001E-3</v>
      </c>
      <c r="D975">
        <v>-1.8700000000000001E-2</v>
      </c>
      <c r="E975">
        <v>4.1999999999999997E-3</v>
      </c>
    </row>
    <row r="976" spans="1:5" x14ac:dyDescent="0.55000000000000004">
      <c r="A976" s="22" t="s">
        <v>1321</v>
      </c>
      <c r="B976">
        <v>3.2199999999999999E-2</v>
      </c>
      <c r="C976">
        <v>-2.2499999999999999E-2</v>
      </c>
      <c r="D976">
        <v>-2.1700000000000001E-2</v>
      </c>
      <c r="E976">
        <v>3.2000000000000002E-3</v>
      </c>
    </row>
    <row r="977" spans="1:5" x14ac:dyDescent="0.55000000000000004">
      <c r="A977" s="22" t="s">
        <v>1322</v>
      </c>
      <c r="B977">
        <v>1.7899999999999999E-2</v>
      </c>
      <c r="C977">
        <v>1.9E-3</v>
      </c>
      <c r="D977">
        <v>-2.87E-2</v>
      </c>
      <c r="E977">
        <v>3.2000000000000002E-3</v>
      </c>
    </row>
    <row r="978" spans="1:5" x14ac:dyDescent="0.55000000000000004">
      <c r="A978" s="22" t="s">
        <v>1323</v>
      </c>
      <c r="B978">
        <v>-4.8000000000000001E-2</v>
      </c>
      <c r="C978">
        <v>-2.81E-2</v>
      </c>
      <c r="D978">
        <v>-1.09E-2</v>
      </c>
      <c r="E978">
        <v>3.3999999999999998E-3</v>
      </c>
    </row>
    <row r="979" spans="1:5" x14ac:dyDescent="0.55000000000000004">
      <c r="A979" s="22" t="s">
        <v>1324</v>
      </c>
      <c r="B979">
        <v>-8.6999999999999994E-3</v>
      </c>
      <c r="C979">
        <v>1.1000000000000001E-3</v>
      </c>
      <c r="D979">
        <v>-5.1000000000000004E-3</v>
      </c>
      <c r="E979">
        <v>2.7000000000000001E-3</v>
      </c>
    </row>
    <row r="980" spans="1:5" x14ac:dyDescent="0.55000000000000004">
      <c r="A980" s="22" t="s">
        <v>1325</v>
      </c>
      <c r="B980">
        <v>-6.3299999999999995E-2</v>
      </c>
      <c r="C980">
        <v>-1.0200000000000001E-2</v>
      </c>
      <c r="D980">
        <v>0.04</v>
      </c>
      <c r="E980">
        <v>2.0999999999999999E-3</v>
      </c>
    </row>
    <row r="981" spans="1:5" x14ac:dyDescent="0.55000000000000004">
      <c r="A981" s="22" t="s">
        <v>1326</v>
      </c>
      <c r="B981">
        <v>-3.09E-2</v>
      </c>
      <c r="C981">
        <v>-4.7999999999999996E-3</v>
      </c>
      <c r="D981">
        <v>-7.1999999999999998E-3</v>
      </c>
      <c r="E981">
        <v>1.2999999999999999E-3</v>
      </c>
    </row>
    <row r="982" spans="1:5" x14ac:dyDescent="0.55000000000000004">
      <c r="A982" s="22" t="s">
        <v>1327</v>
      </c>
      <c r="B982">
        <v>-9.3999999999999986E-3</v>
      </c>
      <c r="C982">
        <v>7.1000000000000004E-3</v>
      </c>
      <c r="D982">
        <v>3.0999999999999999E-3</v>
      </c>
      <c r="E982">
        <v>1.6999999999999999E-3</v>
      </c>
    </row>
    <row r="983" spans="1:5" x14ac:dyDescent="0.55000000000000004">
      <c r="A983" s="22" t="s">
        <v>1328</v>
      </c>
      <c r="B983">
        <v>4.6100000000000002E-2</v>
      </c>
      <c r="C983">
        <v>-1.6899999999999998E-2</v>
      </c>
      <c r="D983">
        <v>-9.5999999999999992E-3</v>
      </c>
      <c r="E983">
        <v>1.8E-3</v>
      </c>
    </row>
    <row r="984" spans="1:5" x14ac:dyDescent="0.55000000000000004">
      <c r="A984" s="22" t="s">
        <v>1329</v>
      </c>
      <c r="B984">
        <v>1.8700000000000001E-2</v>
      </c>
      <c r="C984">
        <v>2.9700000000000001E-2</v>
      </c>
      <c r="D984">
        <v>-1.4999999999999999E-2</v>
      </c>
      <c r="E984">
        <v>1.8E-3</v>
      </c>
    </row>
    <row r="985" spans="1:5" x14ac:dyDescent="0.55000000000000004">
      <c r="A985" s="22" t="s">
        <v>1330</v>
      </c>
      <c r="B985">
        <v>-8.43E-2</v>
      </c>
      <c r="C985">
        <v>1.15E-2</v>
      </c>
      <c r="D985">
        <v>-2.5100000000000001E-2</v>
      </c>
      <c r="E985">
        <v>1.6999999999999999E-3</v>
      </c>
    </row>
    <row r="986" spans="1:5" x14ac:dyDescent="0.55000000000000004">
      <c r="A986" s="22" t="s">
        <v>1331</v>
      </c>
      <c r="B986">
        <v>-7.4999999999999997E-3</v>
      </c>
      <c r="C986">
        <v>2.5999999999999999E-2</v>
      </c>
      <c r="D986">
        <v>5.1999999999999998E-2</v>
      </c>
      <c r="E986">
        <v>1.5E-3</v>
      </c>
    </row>
    <row r="987" spans="1:5" x14ac:dyDescent="0.55000000000000004">
      <c r="A987" s="22" t="s">
        <v>1332</v>
      </c>
      <c r="B987">
        <v>1.5299999999999999E-2</v>
      </c>
      <c r="C987">
        <v>3.4000000000000002E-2</v>
      </c>
      <c r="D987">
        <v>1.52E-2</v>
      </c>
      <c r="E987">
        <v>1.2999999999999999E-3</v>
      </c>
    </row>
    <row r="988" spans="1:5" x14ac:dyDescent="0.55000000000000004">
      <c r="A988" s="22" t="s">
        <v>1333</v>
      </c>
      <c r="B988">
        <v>-9.35E-2</v>
      </c>
      <c r="C988">
        <v>-1.0699999999999999E-2</v>
      </c>
      <c r="D988">
        <v>5.6599999999999998E-2</v>
      </c>
      <c r="E988">
        <v>1.5E-3</v>
      </c>
    </row>
    <row r="989" spans="1:5" x14ac:dyDescent="0.55000000000000004">
      <c r="A989" s="22" t="s">
        <v>1334</v>
      </c>
      <c r="B989">
        <v>-0.17199999999999999</v>
      </c>
      <c r="C989">
        <v>-2.3099999999999999E-2</v>
      </c>
      <c r="D989">
        <v>-1.89E-2</v>
      </c>
      <c r="E989">
        <v>8.0000000000000004E-4</v>
      </c>
    </row>
    <row r="990" spans="1:5" x14ac:dyDescent="0.55000000000000004">
      <c r="A990" s="22" t="s">
        <v>1335</v>
      </c>
      <c r="B990">
        <v>-7.7399999999999997E-2</v>
      </c>
      <c r="C990">
        <v>-3.0099999999999998E-2</v>
      </c>
      <c r="D990">
        <v>-6.2100000000000002E-2</v>
      </c>
      <c r="E990">
        <v>2.9999999999999997E-4</v>
      </c>
    </row>
    <row r="991" spans="1:5" x14ac:dyDescent="0.55000000000000004">
      <c r="A991" s="22" t="s">
        <v>1336</v>
      </c>
      <c r="B991">
        <v>1.77E-2</v>
      </c>
      <c r="C991">
        <v>3.5200000000000002E-2</v>
      </c>
      <c r="D991">
        <v>5.0000000000000001E-4</v>
      </c>
      <c r="E991">
        <v>0</v>
      </c>
    </row>
    <row r="992" spans="1:5" x14ac:dyDescent="0.55000000000000004">
      <c r="A992" s="22" t="s">
        <v>1337</v>
      </c>
      <c r="B992">
        <v>-8.09E-2</v>
      </c>
      <c r="C992">
        <v>4.0000000000000002E-4</v>
      </c>
      <c r="D992">
        <v>-0.11020000000000001</v>
      </c>
      <c r="E992">
        <v>0</v>
      </c>
    </row>
    <row r="993" spans="1:5" x14ac:dyDescent="0.55000000000000004">
      <c r="A993" s="22" t="s">
        <v>1338</v>
      </c>
      <c r="B993">
        <v>-0.1014</v>
      </c>
      <c r="C993">
        <v>1.4E-3</v>
      </c>
      <c r="D993">
        <v>-6.6000000000000003E-2</v>
      </c>
      <c r="E993">
        <v>1E-4</v>
      </c>
    </row>
    <row r="994" spans="1:5" x14ac:dyDescent="0.55000000000000004">
      <c r="A994" s="22" t="s">
        <v>1339</v>
      </c>
      <c r="B994">
        <v>9.01E-2</v>
      </c>
      <c r="C994">
        <v>-1E-3</v>
      </c>
      <c r="D994">
        <v>3.4799999999999998E-2</v>
      </c>
      <c r="E994">
        <v>2.0000000000000001E-4</v>
      </c>
    </row>
    <row r="995" spans="1:5" x14ac:dyDescent="0.55000000000000004">
      <c r="A995" s="22" t="s">
        <v>1340</v>
      </c>
      <c r="B995">
        <v>0.1017</v>
      </c>
      <c r="C995">
        <v>5.4000000000000013E-2</v>
      </c>
      <c r="D995">
        <v>5.3800000000000001E-2</v>
      </c>
      <c r="E995">
        <v>1E-4</v>
      </c>
    </row>
    <row r="996" spans="1:5" x14ac:dyDescent="0.55000000000000004">
      <c r="A996" s="22" t="s">
        <v>1341</v>
      </c>
      <c r="B996">
        <v>5.21E-2</v>
      </c>
      <c r="C996">
        <v>-2.41E-2</v>
      </c>
      <c r="D996">
        <v>4.0999999999999986E-3</v>
      </c>
      <c r="E996">
        <v>0</v>
      </c>
    </row>
    <row r="997" spans="1:5" x14ac:dyDescent="0.55000000000000004">
      <c r="A997" s="22" t="s">
        <v>1342</v>
      </c>
      <c r="B997">
        <v>4.1999999999999997E-3</v>
      </c>
      <c r="C997">
        <v>2.58E-2</v>
      </c>
      <c r="D997">
        <v>-2.76E-2</v>
      </c>
      <c r="E997">
        <v>1E-4</v>
      </c>
    </row>
    <row r="998" spans="1:5" x14ac:dyDescent="0.55000000000000004">
      <c r="A998" s="22" t="s">
        <v>1343</v>
      </c>
      <c r="B998">
        <v>7.7399999999999997E-2</v>
      </c>
      <c r="C998">
        <v>1.7500000000000002E-2</v>
      </c>
      <c r="D998">
        <v>4.8899999999999999E-2</v>
      </c>
      <c r="E998">
        <v>1E-4</v>
      </c>
    </row>
    <row r="999" spans="1:5" x14ac:dyDescent="0.55000000000000004">
      <c r="A999" s="22" t="s">
        <v>1344</v>
      </c>
      <c r="B999">
        <v>3.3300000000000003E-2</v>
      </c>
      <c r="C999">
        <v>-1.12E-2</v>
      </c>
      <c r="D999">
        <v>7.5999999999999998E-2</v>
      </c>
      <c r="E999">
        <v>1E-4</v>
      </c>
    </row>
    <row r="1000" spans="1:5" x14ac:dyDescent="0.55000000000000004">
      <c r="A1000" s="22" t="s">
        <v>1345</v>
      </c>
      <c r="B1000">
        <v>4.0800000000000003E-2</v>
      </c>
      <c r="C1000">
        <v>2.4299999999999999E-2</v>
      </c>
      <c r="D1000">
        <v>1.15E-2</v>
      </c>
      <c r="E1000">
        <v>1E-4</v>
      </c>
    </row>
    <row r="1001" spans="1:5" x14ac:dyDescent="0.55000000000000004">
      <c r="A1001" s="22" t="s">
        <v>1346</v>
      </c>
      <c r="B1001">
        <v>-2.53E-2</v>
      </c>
      <c r="C1001">
        <v>-4.2599999999999999E-2</v>
      </c>
      <c r="D1001">
        <v>-4.1700000000000001E-2</v>
      </c>
      <c r="E1001">
        <v>0</v>
      </c>
    </row>
    <row r="1002" spans="1:5" x14ac:dyDescent="0.55000000000000004">
      <c r="A1002" s="22" t="s">
        <v>1347</v>
      </c>
      <c r="B1002">
        <v>5.6300000000000003E-2</v>
      </c>
      <c r="C1002">
        <v>-2.5000000000000001E-2</v>
      </c>
      <c r="D1002">
        <v>-3.3E-3</v>
      </c>
      <c r="E1002">
        <v>0</v>
      </c>
    </row>
    <row r="1003" spans="1:5" x14ac:dyDescent="0.55000000000000004">
      <c r="A1003" s="22" t="s">
        <v>1348</v>
      </c>
      <c r="B1003">
        <v>2.8000000000000001E-2</v>
      </c>
      <c r="C1003">
        <v>6.0100000000000001E-2</v>
      </c>
      <c r="D1003">
        <v>-1.1000000000000001E-3</v>
      </c>
      <c r="E1003">
        <v>1E-4</v>
      </c>
    </row>
    <row r="1004" spans="1:5" x14ac:dyDescent="0.55000000000000004">
      <c r="A1004" s="22" t="s">
        <v>1349</v>
      </c>
      <c r="B1004">
        <v>-3.3500000000000002E-2</v>
      </c>
      <c r="C1004">
        <v>4.3E-3</v>
      </c>
      <c r="D1004">
        <v>3.3E-3</v>
      </c>
      <c r="E1004">
        <v>0</v>
      </c>
    </row>
    <row r="1005" spans="1:5" x14ac:dyDescent="0.55000000000000004">
      <c r="A1005" s="22" t="s">
        <v>1350</v>
      </c>
      <c r="B1005">
        <v>3.39E-2</v>
      </c>
      <c r="C1005">
        <v>1.18E-2</v>
      </c>
      <c r="D1005">
        <v>3.1800000000000002E-2</v>
      </c>
      <c r="E1005">
        <v>0</v>
      </c>
    </row>
    <row r="1006" spans="1:5" x14ac:dyDescent="0.55000000000000004">
      <c r="A1006" s="22" t="s">
        <v>1351</v>
      </c>
      <c r="B1006">
        <v>6.3E-2</v>
      </c>
      <c r="C1006">
        <v>1.46E-2</v>
      </c>
      <c r="D1006">
        <v>2.1899999999999999E-2</v>
      </c>
      <c r="E1006">
        <v>1E-4</v>
      </c>
    </row>
    <row r="1007" spans="1:5" x14ac:dyDescent="0.55000000000000004">
      <c r="A1007" s="22" t="s">
        <v>1352</v>
      </c>
      <c r="B1007">
        <v>1.9900000000000001E-2</v>
      </c>
      <c r="C1007">
        <v>4.8399999999999999E-2</v>
      </c>
      <c r="D1007">
        <v>2.9600000000000001E-2</v>
      </c>
      <c r="E1007">
        <v>1E-4</v>
      </c>
    </row>
    <row r="1008" spans="1:5" x14ac:dyDescent="0.55000000000000004">
      <c r="A1008" s="22" t="s">
        <v>1353</v>
      </c>
      <c r="B1008">
        <v>-7.9000000000000001E-2</v>
      </c>
      <c r="C1008">
        <v>1.2999999999999999E-3</v>
      </c>
      <c r="D1008">
        <v>-2.4799999999999999E-2</v>
      </c>
      <c r="E1008">
        <v>1E-4</v>
      </c>
    </row>
    <row r="1009" spans="1:5" x14ac:dyDescent="0.55000000000000004">
      <c r="A1009" s="22" t="s">
        <v>1354</v>
      </c>
      <c r="B1009">
        <v>-5.5599999999999997E-2</v>
      </c>
      <c r="C1009">
        <v>-1.7899999999999999E-2</v>
      </c>
      <c r="D1009">
        <v>-4.7300000000000002E-2</v>
      </c>
      <c r="E1009">
        <v>1E-4</v>
      </c>
    </row>
    <row r="1010" spans="1:5" x14ac:dyDescent="0.55000000000000004">
      <c r="A1010" s="22" t="s">
        <v>1355</v>
      </c>
      <c r="B1010">
        <v>6.9199999999999998E-2</v>
      </c>
      <c r="C1010">
        <v>2.2000000000000001E-3</v>
      </c>
      <c r="D1010">
        <v>-5.0000000000000001E-3</v>
      </c>
      <c r="E1010">
        <v>1E-4</v>
      </c>
    </row>
    <row r="1011" spans="1:5" x14ac:dyDescent="0.55000000000000004">
      <c r="A1011" s="22" t="s">
        <v>1356</v>
      </c>
      <c r="B1011">
        <v>-4.7800000000000002E-2</v>
      </c>
      <c r="C1011">
        <v>-3.0099999999999998E-2</v>
      </c>
      <c r="D1011">
        <v>-1.7299999999999999E-2</v>
      </c>
      <c r="E1011">
        <v>1E-4</v>
      </c>
    </row>
    <row r="1012" spans="1:5" x14ac:dyDescent="0.55000000000000004">
      <c r="A1012" s="22" t="s">
        <v>1357</v>
      </c>
      <c r="B1012">
        <v>9.5500000000000002E-2</v>
      </c>
      <c r="C1012">
        <v>3.8199999999999998E-2</v>
      </c>
      <c r="D1012">
        <v>-3.0200000000000001E-2</v>
      </c>
      <c r="E1012">
        <v>1E-4</v>
      </c>
    </row>
    <row r="1013" spans="1:5" x14ac:dyDescent="0.55000000000000004">
      <c r="A1013" s="22" t="s">
        <v>1358</v>
      </c>
      <c r="B1013">
        <v>3.8699999999999998E-2</v>
      </c>
      <c r="C1013">
        <v>1.0800000000000001E-2</v>
      </c>
      <c r="D1013">
        <v>-2.46E-2</v>
      </c>
      <c r="E1013">
        <v>1E-4</v>
      </c>
    </row>
    <row r="1014" spans="1:5" x14ac:dyDescent="0.55000000000000004">
      <c r="A1014" s="22" t="s">
        <v>1359</v>
      </c>
      <c r="B1014">
        <v>5.8999999999999999E-3</v>
      </c>
      <c r="C1014">
        <v>3.6700000000000003E-2</v>
      </c>
      <c r="D1014">
        <v>-9.0000000000000011E-3</v>
      </c>
      <c r="E1014">
        <v>1E-4</v>
      </c>
    </row>
    <row r="1015" spans="1:5" x14ac:dyDescent="0.55000000000000004">
      <c r="A1015" s="22" t="s">
        <v>1360</v>
      </c>
      <c r="B1015">
        <v>6.8199999999999997E-2</v>
      </c>
      <c r="C1015">
        <v>7.1999999999999998E-3</v>
      </c>
      <c r="D1015">
        <v>3.56E-2</v>
      </c>
      <c r="E1015">
        <v>1E-4</v>
      </c>
    </row>
    <row r="1016" spans="1:5" x14ac:dyDescent="0.55000000000000004">
      <c r="A1016" s="22" t="s">
        <v>1361</v>
      </c>
      <c r="B1016">
        <v>1.9800000000000002E-2</v>
      </c>
      <c r="C1016">
        <v>-2.29E-2</v>
      </c>
      <c r="D1016">
        <v>6.1000000000000004E-3</v>
      </c>
      <c r="E1016">
        <v>1E-4</v>
      </c>
    </row>
    <row r="1017" spans="1:5" x14ac:dyDescent="0.55000000000000004">
      <c r="A1017" s="22" t="s">
        <v>1362</v>
      </c>
      <c r="B1017">
        <v>3.4799999999999998E-2</v>
      </c>
      <c r="C1017">
        <v>1.4999999999999999E-2</v>
      </c>
      <c r="D1017">
        <v>1.18E-2</v>
      </c>
      <c r="E1017">
        <v>1E-4</v>
      </c>
    </row>
    <row r="1018" spans="1:5" x14ac:dyDescent="0.55000000000000004">
      <c r="A1018" s="22" t="s">
        <v>1363</v>
      </c>
      <c r="B1018">
        <v>4.5000000000000014E-3</v>
      </c>
      <c r="C1018">
        <v>2.4899999999999999E-2</v>
      </c>
      <c r="D1018">
        <v>-1.84E-2</v>
      </c>
      <c r="E1018">
        <v>1E-4</v>
      </c>
    </row>
    <row r="1019" spans="1:5" x14ac:dyDescent="0.55000000000000004">
      <c r="A1019" s="22" t="s">
        <v>1364</v>
      </c>
      <c r="B1019">
        <v>2.9000000000000001E-2</v>
      </c>
      <c r="C1019">
        <v>-4.1999999999999997E-3</v>
      </c>
      <c r="D1019">
        <v>-2.4400000000000002E-2</v>
      </c>
      <c r="E1019">
        <v>0</v>
      </c>
    </row>
    <row r="1020" spans="1:5" x14ac:dyDescent="0.55000000000000004">
      <c r="A1020" s="22" t="s">
        <v>1365</v>
      </c>
      <c r="B1020">
        <v>-1.2699999999999999E-2</v>
      </c>
      <c r="C1020">
        <v>-7.3000000000000001E-3</v>
      </c>
      <c r="D1020">
        <v>-1.8499999999999999E-2</v>
      </c>
      <c r="E1020">
        <v>0</v>
      </c>
    </row>
    <row r="1021" spans="1:5" x14ac:dyDescent="0.55000000000000004">
      <c r="A1021" s="22" t="s">
        <v>1366</v>
      </c>
      <c r="B1021">
        <v>-1.7399999999999999E-2</v>
      </c>
      <c r="C1021">
        <v>-2.7000000000000001E-3</v>
      </c>
      <c r="D1021">
        <v>-2E-3</v>
      </c>
      <c r="E1021">
        <v>0</v>
      </c>
    </row>
    <row r="1022" spans="1:5" x14ac:dyDescent="0.55000000000000004">
      <c r="A1022" s="22" t="s">
        <v>1367</v>
      </c>
      <c r="B1022">
        <v>-2.35E-2</v>
      </c>
      <c r="C1022">
        <v>-1.17E-2</v>
      </c>
      <c r="D1022">
        <v>-9.1000000000000004E-3</v>
      </c>
      <c r="E1022">
        <v>0</v>
      </c>
    </row>
    <row r="1023" spans="1:5" x14ac:dyDescent="0.55000000000000004">
      <c r="A1023" s="22" t="s">
        <v>1368</v>
      </c>
      <c r="B1023">
        <v>-5.96E-2</v>
      </c>
      <c r="C1023">
        <v>-2.9600000000000001E-2</v>
      </c>
      <c r="D1023">
        <v>-2.4299999999999999E-2</v>
      </c>
      <c r="E1023">
        <v>1E-4</v>
      </c>
    </row>
    <row r="1024" spans="1:5" x14ac:dyDescent="0.55000000000000004">
      <c r="A1024" s="22" t="s">
        <v>1369</v>
      </c>
      <c r="B1024">
        <v>-7.5800000000000006E-2</v>
      </c>
      <c r="C1024">
        <v>-3.1199999999999999E-2</v>
      </c>
      <c r="D1024">
        <v>-1.5299999999999999E-2</v>
      </c>
      <c r="E1024">
        <v>0</v>
      </c>
    </row>
    <row r="1025" spans="1:5" x14ac:dyDescent="0.55000000000000004">
      <c r="A1025" s="22" t="s">
        <v>1370</v>
      </c>
      <c r="B1025">
        <v>0.1133</v>
      </c>
      <c r="C1025">
        <v>3.0499999999999999E-2</v>
      </c>
      <c r="D1025">
        <v>5.9999999999999995E-4</v>
      </c>
      <c r="E1025">
        <v>0</v>
      </c>
    </row>
    <row r="1026" spans="1:5" x14ac:dyDescent="0.55000000000000004">
      <c r="A1026" s="22" t="s">
        <v>1371</v>
      </c>
      <c r="B1026">
        <v>-2.7000000000000001E-3</v>
      </c>
      <c r="C1026">
        <v>-1.8E-3</v>
      </c>
      <c r="D1026">
        <v>-5.1999999999999998E-3</v>
      </c>
      <c r="E1026">
        <v>0</v>
      </c>
    </row>
    <row r="1027" spans="1:5" x14ac:dyDescent="0.55000000000000004">
      <c r="A1027" s="22" t="s">
        <v>1372</v>
      </c>
      <c r="B1027">
        <v>7.4999999999999997E-3</v>
      </c>
      <c r="C1027">
        <v>-5.6000000000000008E-3</v>
      </c>
      <c r="D1027">
        <v>1.54E-2</v>
      </c>
      <c r="E1027">
        <v>0</v>
      </c>
    </row>
    <row r="1028" spans="1:5" x14ac:dyDescent="0.55000000000000004">
      <c r="A1028" s="22" t="s">
        <v>1373</v>
      </c>
      <c r="B1028">
        <v>5.0500000000000003E-2</v>
      </c>
      <c r="C1028">
        <v>2.01E-2</v>
      </c>
      <c r="D1028">
        <v>-9.300000000000001E-3</v>
      </c>
      <c r="E1028">
        <v>0</v>
      </c>
    </row>
    <row r="1029" spans="1:5" x14ac:dyDescent="0.55000000000000004">
      <c r="A1029" s="22" t="s">
        <v>1374</v>
      </c>
      <c r="B1029">
        <v>4.4200000000000003E-2</v>
      </c>
      <c r="C1029">
        <v>-1.84E-2</v>
      </c>
      <c r="D1029">
        <v>4.1999999999999997E-3</v>
      </c>
      <c r="E1029">
        <v>0</v>
      </c>
    </row>
    <row r="1030" spans="1:5" x14ac:dyDescent="0.55000000000000004">
      <c r="A1030" s="22" t="s">
        <v>1375</v>
      </c>
      <c r="B1030">
        <v>3.1199999999999999E-2</v>
      </c>
      <c r="C1030">
        <v>-6.3E-3</v>
      </c>
      <c r="D1030">
        <v>1.1900000000000001E-2</v>
      </c>
      <c r="E1030">
        <v>0</v>
      </c>
    </row>
    <row r="1031" spans="1:5" x14ac:dyDescent="0.55000000000000004">
      <c r="A1031" s="22" t="s">
        <v>1376</v>
      </c>
      <c r="B1031">
        <v>-8.5000000000000006E-3</v>
      </c>
      <c r="C1031">
        <v>-3.7000000000000002E-3</v>
      </c>
      <c r="D1031">
        <v>-7.7000000000000002E-3</v>
      </c>
      <c r="E1031">
        <v>0</v>
      </c>
    </row>
    <row r="1032" spans="1:5" x14ac:dyDescent="0.55000000000000004">
      <c r="A1032" s="22" t="s">
        <v>1377</v>
      </c>
      <c r="B1032">
        <v>-6.1699999999999998E-2</v>
      </c>
      <c r="C1032">
        <v>1.1999999999999999E-3</v>
      </c>
      <c r="D1032">
        <v>-9.4999999999999998E-3</v>
      </c>
      <c r="E1032">
        <v>1E-4</v>
      </c>
    </row>
    <row r="1033" spans="1:5" x14ac:dyDescent="0.55000000000000004">
      <c r="A1033" s="22" t="s">
        <v>1378</v>
      </c>
      <c r="B1033">
        <v>3.8899999999999997E-2</v>
      </c>
      <c r="C1033">
        <v>7.1999999999999998E-3</v>
      </c>
      <c r="D1033">
        <v>5.5000000000000014E-3</v>
      </c>
      <c r="E1033">
        <v>0</v>
      </c>
    </row>
    <row r="1034" spans="1:5" x14ac:dyDescent="0.55000000000000004">
      <c r="A1034" s="22" t="s">
        <v>1379</v>
      </c>
      <c r="B1034">
        <v>7.9000000000000008E-3</v>
      </c>
      <c r="C1034">
        <v>-2.76E-2</v>
      </c>
      <c r="D1034">
        <v>-5.9999999999999995E-4</v>
      </c>
      <c r="E1034">
        <v>0</v>
      </c>
    </row>
    <row r="1035" spans="1:5" x14ac:dyDescent="0.55000000000000004">
      <c r="A1035" s="22" t="s">
        <v>1380</v>
      </c>
      <c r="B1035">
        <v>2.5399999999999999E-2</v>
      </c>
      <c r="C1035">
        <v>5.0000000000000001E-3</v>
      </c>
      <c r="D1035">
        <v>1.23E-2</v>
      </c>
      <c r="E1035">
        <v>1E-4</v>
      </c>
    </row>
    <row r="1036" spans="1:5" x14ac:dyDescent="0.55000000000000004">
      <c r="A1036" s="22" t="s">
        <v>1381</v>
      </c>
      <c r="B1036">
        <v>2.7300000000000001E-2</v>
      </c>
      <c r="C1036">
        <v>4.5000000000000014E-3</v>
      </c>
      <c r="D1036">
        <v>1.6199999999999999E-2</v>
      </c>
      <c r="E1036">
        <v>1E-4</v>
      </c>
    </row>
    <row r="1037" spans="1:5" x14ac:dyDescent="0.55000000000000004">
      <c r="A1037" s="22" t="s">
        <v>1382</v>
      </c>
      <c r="B1037">
        <v>-1.7600000000000001E-2</v>
      </c>
      <c r="C1037">
        <v>-1.09E-2</v>
      </c>
      <c r="D1037">
        <v>3.5200000000000002E-2</v>
      </c>
      <c r="E1037">
        <v>1E-4</v>
      </c>
    </row>
    <row r="1038" spans="1:5" x14ac:dyDescent="0.55000000000000004">
      <c r="A1038" s="22" t="s">
        <v>1383</v>
      </c>
      <c r="B1038">
        <v>7.8000000000000014E-3</v>
      </c>
      <c r="C1038">
        <v>6.0000000000000001E-3</v>
      </c>
      <c r="D1038">
        <v>-8.6E-3</v>
      </c>
      <c r="E1038">
        <v>1E-4</v>
      </c>
    </row>
    <row r="1039" spans="1:5" x14ac:dyDescent="0.55000000000000004">
      <c r="A1039" s="22" t="s">
        <v>1384</v>
      </c>
      <c r="B1039">
        <v>1.18E-2</v>
      </c>
      <c r="C1039">
        <v>1.4999999999999999E-2</v>
      </c>
      <c r="D1039">
        <v>3.4799999999999998E-2</v>
      </c>
      <c r="E1039">
        <v>1E-4</v>
      </c>
    </row>
    <row r="1040" spans="1:5" x14ac:dyDescent="0.55000000000000004">
      <c r="A1040" s="22" t="s">
        <v>1385</v>
      </c>
      <c r="B1040">
        <v>5.57E-2</v>
      </c>
      <c r="C1040">
        <v>2.8999999999999998E-3</v>
      </c>
      <c r="D1040">
        <v>1.01E-2</v>
      </c>
      <c r="E1040">
        <v>0</v>
      </c>
    </row>
    <row r="1041" spans="1:5" x14ac:dyDescent="0.55000000000000004">
      <c r="A1041" s="22" t="s">
        <v>1386</v>
      </c>
      <c r="B1041">
        <v>1.2800000000000001E-2</v>
      </c>
      <c r="C1041">
        <v>-3.0000000000000001E-3</v>
      </c>
      <c r="D1041">
        <v>2.0999999999999999E-3</v>
      </c>
      <c r="E1041">
        <v>0</v>
      </c>
    </row>
    <row r="1042" spans="1:5" x14ac:dyDescent="0.55000000000000004">
      <c r="A1042" s="22" t="s">
        <v>1387</v>
      </c>
      <c r="B1042">
        <v>4.0399999999999998E-2</v>
      </c>
      <c r="C1042">
        <v>8.3000000000000001E-3</v>
      </c>
      <c r="D1042">
        <v>-2.2000000000000001E-3</v>
      </c>
      <c r="E1042">
        <v>0</v>
      </c>
    </row>
    <row r="1043" spans="1:5" x14ac:dyDescent="0.55000000000000004">
      <c r="A1043" s="22" t="s">
        <v>1388</v>
      </c>
      <c r="B1043">
        <v>1.5599999999999999E-2</v>
      </c>
      <c r="C1043">
        <v>-2.3699999999999999E-2</v>
      </c>
      <c r="D1043">
        <v>4.4000000000000003E-3</v>
      </c>
      <c r="E1043">
        <v>0</v>
      </c>
    </row>
    <row r="1044" spans="1:5" x14ac:dyDescent="0.55000000000000004">
      <c r="A1044" s="22" t="s">
        <v>1389</v>
      </c>
      <c r="B1044">
        <v>2.8000000000000001E-2</v>
      </c>
      <c r="C1044">
        <v>1.7000000000000001E-2</v>
      </c>
      <c r="D1044">
        <v>2.6700000000000002E-2</v>
      </c>
      <c r="E1044">
        <v>0</v>
      </c>
    </row>
    <row r="1045" spans="1:5" x14ac:dyDescent="0.55000000000000004">
      <c r="A1045" s="22" t="s">
        <v>1390</v>
      </c>
      <c r="B1045">
        <v>-1.2E-2</v>
      </c>
      <c r="C1045">
        <v>1.3100000000000001E-2</v>
      </c>
      <c r="D1045">
        <v>-5.0000000000000001E-4</v>
      </c>
      <c r="E1045">
        <v>0</v>
      </c>
    </row>
    <row r="1046" spans="1:5" x14ac:dyDescent="0.55000000000000004">
      <c r="A1046" s="22" t="s">
        <v>1391</v>
      </c>
      <c r="B1046">
        <v>5.6500000000000002E-2</v>
      </c>
      <c r="C1046">
        <v>1.8100000000000002E-2</v>
      </c>
      <c r="D1046">
        <v>5.7999999999999996E-3</v>
      </c>
      <c r="E1046">
        <v>0</v>
      </c>
    </row>
    <row r="1047" spans="1:5" x14ac:dyDescent="0.55000000000000004">
      <c r="A1047" s="22" t="s">
        <v>1392</v>
      </c>
      <c r="B1047">
        <v>-2.7099999999999999E-2</v>
      </c>
      <c r="C1047">
        <v>3.2000000000000002E-3</v>
      </c>
      <c r="D1047">
        <v>-2.7300000000000001E-2</v>
      </c>
      <c r="E1047">
        <v>0</v>
      </c>
    </row>
    <row r="1048" spans="1:5" x14ac:dyDescent="0.55000000000000004">
      <c r="A1048" s="22" t="s">
        <v>1393</v>
      </c>
      <c r="B1048">
        <v>3.7699999999999997E-2</v>
      </c>
      <c r="C1048">
        <v>2.8899999999999999E-2</v>
      </c>
      <c r="D1048">
        <v>-1.18E-2</v>
      </c>
      <c r="E1048">
        <v>0</v>
      </c>
    </row>
    <row r="1049" spans="1:5" x14ac:dyDescent="0.55000000000000004">
      <c r="A1049" s="22" t="s">
        <v>1394</v>
      </c>
      <c r="B1049">
        <v>4.1700000000000001E-2</v>
      </c>
      <c r="C1049">
        <v>-1.5599999999999999E-2</v>
      </c>
      <c r="D1049">
        <v>1.2200000000000001E-2</v>
      </c>
      <c r="E1049">
        <v>0</v>
      </c>
    </row>
    <row r="1050" spans="1:5" x14ac:dyDescent="0.55000000000000004">
      <c r="A1050" s="22" t="s">
        <v>1395</v>
      </c>
      <c r="B1050">
        <v>3.1099999999999999E-2</v>
      </c>
      <c r="C1050">
        <v>1.3100000000000001E-2</v>
      </c>
      <c r="D1050">
        <v>1.9E-3</v>
      </c>
      <c r="E1050">
        <v>0</v>
      </c>
    </row>
    <row r="1051" spans="1:5" x14ac:dyDescent="0.55000000000000004">
      <c r="A1051" s="22" t="s">
        <v>1396</v>
      </c>
      <c r="B1051">
        <v>2.81E-2</v>
      </c>
      <c r="C1051">
        <v>-4.4000000000000003E-3</v>
      </c>
      <c r="D1051">
        <v>0</v>
      </c>
      <c r="E1051">
        <v>0</v>
      </c>
    </row>
    <row r="1052" spans="1:5" x14ac:dyDescent="0.55000000000000004">
      <c r="A1052" s="22" t="s">
        <v>1397</v>
      </c>
      <c r="B1052">
        <v>-3.32E-2</v>
      </c>
      <c r="C1052">
        <v>9.300000000000001E-3</v>
      </c>
      <c r="D1052">
        <v>-1.9900000000000001E-2</v>
      </c>
      <c r="E1052">
        <v>0</v>
      </c>
    </row>
    <row r="1053" spans="1:5" x14ac:dyDescent="0.55000000000000004">
      <c r="A1053" s="22" t="s">
        <v>1398</v>
      </c>
      <c r="B1053">
        <v>4.6600000000000003E-2</v>
      </c>
      <c r="C1053">
        <v>3.5999999999999999E-3</v>
      </c>
      <c r="D1053">
        <v>-3.5000000000000001E-3</v>
      </c>
      <c r="E1053">
        <v>0</v>
      </c>
    </row>
    <row r="1054" spans="1:5" x14ac:dyDescent="0.55000000000000004">
      <c r="A1054" s="22" t="s">
        <v>1399</v>
      </c>
      <c r="B1054">
        <v>4.3E-3</v>
      </c>
      <c r="C1054">
        <v>-1.8599999999999998E-2</v>
      </c>
      <c r="D1054">
        <v>4.9000000000000002E-2</v>
      </c>
      <c r="E1054">
        <v>0</v>
      </c>
    </row>
    <row r="1055" spans="1:5" x14ac:dyDescent="0.55000000000000004">
      <c r="A1055" s="22" t="s">
        <v>1400</v>
      </c>
      <c r="B1055">
        <v>-1.8E-3</v>
      </c>
      <c r="C1055">
        <v>-4.1799999999999997E-2</v>
      </c>
      <c r="D1055">
        <v>1.2200000000000001E-2</v>
      </c>
      <c r="E1055">
        <v>0</v>
      </c>
    </row>
    <row r="1056" spans="1:5" x14ac:dyDescent="0.55000000000000004">
      <c r="A1056" s="22" t="s">
        <v>1401</v>
      </c>
      <c r="B1056">
        <v>2.0500000000000001E-2</v>
      </c>
      <c r="C1056">
        <v>-1.8499999999999999E-2</v>
      </c>
      <c r="D1056">
        <v>-1E-3</v>
      </c>
      <c r="E1056">
        <v>0</v>
      </c>
    </row>
    <row r="1057" spans="1:5" x14ac:dyDescent="0.55000000000000004">
      <c r="A1057" s="22" t="s">
        <v>1402</v>
      </c>
      <c r="B1057">
        <v>2.5999999999999999E-2</v>
      </c>
      <c r="C1057">
        <v>3.0499999999999999E-2</v>
      </c>
      <c r="D1057">
        <v>-7.1000000000000004E-3</v>
      </c>
      <c r="E1057">
        <v>0</v>
      </c>
    </row>
    <row r="1058" spans="1:5" x14ac:dyDescent="0.55000000000000004">
      <c r="A1058" s="22" t="s">
        <v>1403</v>
      </c>
      <c r="B1058">
        <v>-2.0299999999999999E-2</v>
      </c>
      <c r="C1058">
        <v>-4.1799999999999997E-2</v>
      </c>
      <c r="D1058">
        <v>-8.0000000000000004E-4</v>
      </c>
      <c r="E1058">
        <v>0</v>
      </c>
    </row>
    <row r="1059" spans="1:5" x14ac:dyDescent="0.55000000000000004">
      <c r="A1059" s="22" t="s">
        <v>1404</v>
      </c>
      <c r="B1059">
        <v>4.24E-2</v>
      </c>
      <c r="C1059">
        <v>4.0999999999999986E-3</v>
      </c>
      <c r="D1059">
        <v>-5.6999999999999993E-3</v>
      </c>
      <c r="E1059">
        <v>0</v>
      </c>
    </row>
    <row r="1060" spans="1:5" x14ac:dyDescent="0.55000000000000004">
      <c r="A1060" s="22" t="s">
        <v>1405</v>
      </c>
      <c r="B1060">
        <v>-1.9599999999999999E-2</v>
      </c>
      <c r="C1060">
        <v>-3.5900000000000001E-2</v>
      </c>
      <c r="D1060">
        <v>-1.47E-2</v>
      </c>
      <c r="E1060">
        <v>0</v>
      </c>
    </row>
    <row r="1061" spans="1:5" x14ac:dyDescent="0.55000000000000004">
      <c r="A1061" s="22" t="s">
        <v>1406</v>
      </c>
      <c r="B1061">
        <v>2.5100000000000001E-2</v>
      </c>
      <c r="C1061">
        <v>4.0500000000000001E-2</v>
      </c>
      <c r="D1061">
        <v>-1.6299999999999999E-2</v>
      </c>
      <c r="E1061">
        <v>0</v>
      </c>
    </row>
    <row r="1062" spans="1:5" x14ac:dyDescent="0.55000000000000004">
      <c r="A1062" s="22" t="s">
        <v>1407</v>
      </c>
      <c r="B1062">
        <v>2.5600000000000001E-2</v>
      </c>
      <c r="C1062">
        <v>-2.0500000000000001E-2</v>
      </c>
      <c r="D1062">
        <v>-3.1300000000000001E-2</v>
      </c>
      <c r="E1062">
        <v>0</v>
      </c>
    </row>
    <row r="1063" spans="1:5" x14ac:dyDescent="0.55000000000000004">
      <c r="A1063" s="22" t="s">
        <v>1408</v>
      </c>
      <c r="B1063">
        <v>-5.0000000000000001E-4</v>
      </c>
      <c r="C1063">
        <v>2.53E-2</v>
      </c>
      <c r="D1063">
        <v>2.12E-2</v>
      </c>
      <c r="E1063">
        <v>0</v>
      </c>
    </row>
    <row r="1064" spans="1:5" x14ac:dyDescent="0.55000000000000004">
      <c r="A1064" s="22" t="s">
        <v>1409</v>
      </c>
      <c r="B1064">
        <v>-3.1E-2</v>
      </c>
      <c r="C1064">
        <v>-5.8999999999999999E-3</v>
      </c>
      <c r="D1064">
        <v>-3.4500000000000003E-2</v>
      </c>
      <c r="E1064">
        <v>0</v>
      </c>
    </row>
    <row r="1065" spans="1:5" x14ac:dyDescent="0.55000000000000004">
      <c r="A1065" s="22" t="s">
        <v>1410</v>
      </c>
      <c r="B1065">
        <v>6.13E-2</v>
      </c>
      <c r="C1065">
        <v>6.1000000000000004E-3</v>
      </c>
      <c r="D1065">
        <v>-1.7899999999999999E-2</v>
      </c>
      <c r="E1065">
        <v>0</v>
      </c>
    </row>
    <row r="1066" spans="1:5" x14ac:dyDescent="0.55000000000000004">
      <c r="A1066" s="22" t="s">
        <v>1411</v>
      </c>
      <c r="B1066">
        <v>-1.11E-2</v>
      </c>
      <c r="C1066">
        <v>3.0499999999999999E-2</v>
      </c>
      <c r="D1066">
        <v>-3.8E-3</v>
      </c>
      <c r="E1066">
        <v>0</v>
      </c>
    </row>
    <row r="1067" spans="1:5" x14ac:dyDescent="0.55000000000000004">
      <c r="A1067" s="22" t="s">
        <v>1412</v>
      </c>
      <c r="B1067">
        <v>5.8999999999999999E-3</v>
      </c>
      <c r="C1067">
        <v>-2.9899999999999999E-2</v>
      </c>
      <c r="D1067">
        <v>1.7999999999999999E-2</v>
      </c>
      <c r="E1067">
        <v>0</v>
      </c>
    </row>
    <row r="1068" spans="1:5" x14ac:dyDescent="0.55000000000000004">
      <c r="A1068" s="22" t="s">
        <v>1413</v>
      </c>
      <c r="B1068">
        <v>1.37E-2</v>
      </c>
      <c r="C1068">
        <v>9.4999999999999998E-3</v>
      </c>
      <c r="D1068">
        <v>-1.11E-2</v>
      </c>
      <c r="E1068">
        <v>0</v>
      </c>
    </row>
    <row r="1069" spans="1:5" x14ac:dyDescent="0.55000000000000004">
      <c r="A1069" s="22" t="s">
        <v>1414</v>
      </c>
      <c r="B1069">
        <v>-1.52E-2</v>
      </c>
      <c r="C1069">
        <v>2.9399999999999999E-2</v>
      </c>
      <c r="D1069">
        <v>-8.199999999999999E-3</v>
      </c>
      <c r="E1069">
        <v>0</v>
      </c>
    </row>
    <row r="1070" spans="1:5" x14ac:dyDescent="0.55000000000000004">
      <c r="A1070" s="22" t="s">
        <v>1415</v>
      </c>
      <c r="B1070">
        <v>1.5699999999999999E-2</v>
      </c>
      <c r="C1070">
        <v>-4.1700000000000001E-2</v>
      </c>
      <c r="D1070">
        <v>-4.1599999999999998E-2</v>
      </c>
      <c r="E1070">
        <v>0</v>
      </c>
    </row>
    <row r="1071" spans="1:5" x14ac:dyDescent="0.55000000000000004">
      <c r="A1071" s="22" t="s">
        <v>1416</v>
      </c>
      <c r="B1071">
        <v>-6.0199999999999997E-2</v>
      </c>
      <c r="C1071">
        <v>3.7000000000000002E-3</v>
      </c>
      <c r="D1071">
        <v>2.75E-2</v>
      </c>
      <c r="E1071">
        <v>0</v>
      </c>
    </row>
    <row r="1072" spans="1:5" x14ac:dyDescent="0.55000000000000004">
      <c r="A1072" s="22" t="s">
        <v>1417</v>
      </c>
      <c r="B1072">
        <v>-3.0599999999999999E-2</v>
      </c>
      <c r="C1072">
        <v>-2.63E-2</v>
      </c>
      <c r="D1072">
        <v>5.5000000000000014E-3</v>
      </c>
      <c r="E1072">
        <v>0</v>
      </c>
    </row>
    <row r="1073" spans="1:5" x14ac:dyDescent="0.55000000000000004">
      <c r="A1073" s="22" t="s">
        <v>1418</v>
      </c>
      <c r="B1073">
        <v>7.7499999999999999E-2</v>
      </c>
      <c r="C1073">
        <v>-1.9E-2</v>
      </c>
      <c r="D1073">
        <v>-4.6999999999999993E-3</v>
      </c>
      <c r="E1073">
        <v>0</v>
      </c>
    </row>
    <row r="1074" spans="1:5" x14ac:dyDescent="0.55000000000000004">
      <c r="A1074" s="22" t="s">
        <v>1419</v>
      </c>
      <c r="B1074">
        <v>5.6999999999999993E-3</v>
      </c>
      <c r="C1074">
        <v>3.5799999999999998E-2</v>
      </c>
      <c r="D1074">
        <v>-4.3E-3</v>
      </c>
      <c r="E1074">
        <v>0</v>
      </c>
    </row>
    <row r="1075" spans="1:5" x14ac:dyDescent="0.55000000000000004">
      <c r="A1075" s="22" t="s">
        <v>1420</v>
      </c>
      <c r="B1075">
        <v>-2.1499999999999998E-2</v>
      </c>
      <c r="C1075">
        <v>-2.8000000000000001E-2</v>
      </c>
      <c r="D1075">
        <v>-2.5700000000000001E-2</v>
      </c>
      <c r="E1075">
        <v>1E-4</v>
      </c>
    </row>
    <row r="1076" spans="1:5" x14ac:dyDescent="0.55000000000000004">
      <c r="A1076" s="22" t="s">
        <v>1421</v>
      </c>
      <c r="B1076">
        <v>-5.74E-2</v>
      </c>
      <c r="C1076">
        <v>-3.4000000000000002E-2</v>
      </c>
      <c r="D1076">
        <v>2.0799999999999999E-2</v>
      </c>
      <c r="E1076">
        <v>1E-4</v>
      </c>
    </row>
    <row r="1077" spans="1:5" x14ac:dyDescent="0.55000000000000004">
      <c r="A1077" s="22" t="s">
        <v>1422</v>
      </c>
      <c r="B1077">
        <v>-5.9999999999999995E-4</v>
      </c>
      <c r="C1077">
        <v>7.3000000000000001E-3</v>
      </c>
      <c r="D1077">
        <v>-6.1000000000000004E-3</v>
      </c>
      <c r="E1077">
        <v>2.0000000000000001E-4</v>
      </c>
    </row>
    <row r="1078" spans="1:5" x14ac:dyDescent="0.55000000000000004">
      <c r="A1078" s="22" t="s">
        <v>1423</v>
      </c>
      <c r="B1078">
        <v>6.9500000000000006E-2</v>
      </c>
      <c r="C1078">
        <v>7.4999999999999997E-3</v>
      </c>
      <c r="D1078">
        <v>1.2200000000000001E-2</v>
      </c>
      <c r="E1078">
        <v>2.0000000000000001E-4</v>
      </c>
    </row>
    <row r="1079" spans="1:5" x14ac:dyDescent="0.55000000000000004">
      <c r="A1079" s="22" t="s">
        <v>1424</v>
      </c>
      <c r="B1079">
        <v>9.1999999999999998E-3</v>
      </c>
      <c r="C1079">
        <v>7.7000000000000002E-3</v>
      </c>
      <c r="D1079">
        <v>3.2199999999999999E-2</v>
      </c>
      <c r="E1079">
        <v>1E-4</v>
      </c>
    </row>
    <row r="1080" spans="1:5" x14ac:dyDescent="0.55000000000000004">
      <c r="A1080" s="22" t="s">
        <v>1425</v>
      </c>
      <c r="B1080">
        <v>1.78E-2</v>
      </c>
      <c r="C1080">
        <v>-1.8E-3</v>
      </c>
      <c r="D1080">
        <v>-1.6199999999999999E-2</v>
      </c>
      <c r="E1080">
        <v>1E-4</v>
      </c>
    </row>
    <row r="1081" spans="1:5" x14ac:dyDescent="0.55000000000000004">
      <c r="A1081" s="22" t="s">
        <v>1426</v>
      </c>
      <c r="B1081">
        <v>-2.9999999999999997E-4</v>
      </c>
      <c r="C1081">
        <v>6.0000000000000001E-3</v>
      </c>
      <c r="D1081">
        <v>-1.49E-2</v>
      </c>
      <c r="E1081">
        <v>2.0000000000000001E-4</v>
      </c>
    </row>
    <row r="1082" spans="1:5" x14ac:dyDescent="0.55000000000000004">
      <c r="A1082" s="22" t="s">
        <v>1427</v>
      </c>
      <c r="B1082">
        <v>3.9399999999999998E-2</v>
      </c>
      <c r="C1082">
        <v>2.4500000000000001E-2</v>
      </c>
      <c r="D1082">
        <v>-1.24E-2</v>
      </c>
      <c r="E1082">
        <v>2.0000000000000001E-4</v>
      </c>
    </row>
    <row r="1083" spans="1:5" x14ac:dyDescent="0.55000000000000004">
      <c r="A1083" s="22" t="s">
        <v>1428</v>
      </c>
      <c r="B1083">
        <v>4.8999999999999998E-3</v>
      </c>
      <c r="C1083">
        <v>1.17E-2</v>
      </c>
      <c r="D1083">
        <v>3.1699999999999999E-2</v>
      </c>
      <c r="E1083">
        <v>2.0000000000000001E-4</v>
      </c>
    </row>
    <row r="1084" spans="1:5" x14ac:dyDescent="0.55000000000000004">
      <c r="A1084" s="22" t="s">
        <v>1429</v>
      </c>
      <c r="B1084">
        <v>2.7000000000000001E-3</v>
      </c>
      <c r="C1084">
        <v>2.0799999999999999E-2</v>
      </c>
      <c r="D1084">
        <v>-1.1900000000000001E-2</v>
      </c>
      <c r="E1084">
        <v>2.0000000000000001E-4</v>
      </c>
    </row>
    <row r="1085" spans="1:5" x14ac:dyDescent="0.55000000000000004">
      <c r="A1085" s="22" t="s">
        <v>1430</v>
      </c>
      <c r="B1085">
        <v>-2.01E-2</v>
      </c>
      <c r="C1085">
        <v>-4.3899999999999988E-2</v>
      </c>
      <c r="D1085">
        <v>4.1099999999999998E-2</v>
      </c>
      <c r="E1085">
        <v>2.0000000000000001E-4</v>
      </c>
    </row>
    <row r="1086" spans="1:5" x14ac:dyDescent="0.55000000000000004">
      <c r="A1086" s="22" t="s">
        <v>1431</v>
      </c>
      <c r="B1086">
        <v>4.8599999999999997E-2</v>
      </c>
      <c r="C1086">
        <v>5.5999999999999987E-2</v>
      </c>
      <c r="D1086">
        <v>8.2899999999999988E-2</v>
      </c>
      <c r="E1086">
        <v>1E-4</v>
      </c>
    </row>
    <row r="1087" spans="1:5" x14ac:dyDescent="0.55000000000000004">
      <c r="A1087" s="22" t="s">
        <v>1432</v>
      </c>
      <c r="B1087">
        <v>1.8100000000000002E-2</v>
      </c>
      <c r="C1087">
        <v>1.4E-3</v>
      </c>
      <c r="D1087">
        <v>3.4700000000000002E-2</v>
      </c>
      <c r="E1087">
        <v>2.9999999999999997E-4</v>
      </c>
    </row>
    <row r="1088" spans="1:5" x14ac:dyDescent="0.55000000000000004">
      <c r="A1088" s="22" t="s">
        <v>1433</v>
      </c>
      <c r="B1088">
        <v>1.9400000000000001E-2</v>
      </c>
      <c r="C1088">
        <v>-1.1599999999999999E-2</v>
      </c>
      <c r="D1088">
        <v>-2.76E-2</v>
      </c>
      <c r="E1088">
        <v>4.0000000000000002E-4</v>
      </c>
    </row>
    <row r="1089" spans="1:5" x14ac:dyDescent="0.55000000000000004">
      <c r="A1089" s="22" t="s">
        <v>1434</v>
      </c>
      <c r="B1089">
        <v>3.5499999999999997E-2</v>
      </c>
      <c r="C1089">
        <v>-2.1499999999999998E-2</v>
      </c>
      <c r="D1089">
        <v>-1.4999999999999999E-2</v>
      </c>
      <c r="E1089">
        <v>4.0000000000000002E-4</v>
      </c>
    </row>
    <row r="1090" spans="1:5" x14ac:dyDescent="0.55000000000000004">
      <c r="A1090" s="22" t="s">
        <v>1435</v>
      </c>
      <c r="B1090">
        <v>1.6999999999999999E-3</v>
      </c>
      <c r="C1090">
        <v>1.1299999999999999E-2</v>
      </c>
      <c r="D1090">
        <v>-3.3300000000000003E-2</v>
      </c>
      <c r="E1090">
        <v>2.9999999999999997E-4</v>
      </c>
    </row>
    <row r="1091" spans="1:5" x14ac:dyDescent="0.55000000000000004">
      <c r="A1091" s="22" t="s">
        <v>1436</v>
      </c>
      <c r="B1091">
        <v>1.0800000000000001E-2</v>
      </c>
      <c r="C1091">
        <v>6.6E-3</v>
      </c>
      <c r="D1091">
        <v>-2.0500000000000001E-2</v>
      </c>
      <c r="E1091">
        <v>5.0000000000000001E-4</v>
      </c>
    </row>
    <row r="1092" spans="1:5" x14ac:dyDescent="0.55000000000000004">
      <c r="A1092" s="22" t="s">
        <v>1437</v>
      </c>
      <c r="B1092">
        <v>1.0699999999999999E-2</v>
      </c>
      <c r="C1092">
        <v>-2.52E-2</v>
      </c>
      <c r="D1092">
        <v>-3.8199999999999998E-2</v>
      </c>
      <c r="E1092">
        <v>5.9999999999999995E-4</v>
      </c>
    </row>
    <row r="1093" spans="1:5" x14ac:dyDescent="0.55000000000000004">
      <c r="A1093" s="22" t="s">
        <v>1438</v>
      </c>
      <c r="B1093">
        <v>7.9000000000000008E-3</v>
      </c>
      <c r="C1093">
        <v>2.2100000000000002E-2</v>
      </c>
      <c r="D1093">
        <v>1.4999999999999999E-2</v>
      </c>
      <c r="E1093">
        <v>5.9999999999999995E-4</v>
      </c>
    </row>
    <row r="1094" spans="1:5" x14ac:dyDescent="0.55000000000000004">
      <c r="A1094" s="22" t="s">
        <v>1439</v>
      </c>
      <c r="B1094">
        <v>1.8800000000000001E-2</v>
      </c>
      <c r="C1094">
        <v>-1.4500000000000001E-2</v>
      </c>
      <c r="D1094">
        <v>-2.3E-3</v>
      </c>
      <c r="E1094">
        <v>7.000000000000001E-4</v>
      </c>
    </row>
    <row r="1095" spans="1:5" x14ac:dyDescent="0.55000000000000004">
      <c r="A1095" s="22" t="s">
        <v>1440</v>
      </c>
      <c r="B1095">
        <v>1.8E-3</v>
      </c>
      <c r="C1095">
        <v>-1.67E-2</v>
      </c>
      <c r="D1095">
        <v>-2.1299999999999999E-2</v>
      </c>
      <c r="E1095">
        <v>8.9999999999999998E-4</v>
      </c>
    </row>
    <row r="1096" spans="1:5" x14ac:dyDescent="0.55000000000000004">
      <c r="A1096" s="22" t="s">
        <v>1441</v>
      </c>
      <c r="B1096">
        <v>2.4899999999999999E-2</v>
      </c>
      <c r="C1096">
        <v>4.4499999999999998E-2</v>
      </c>
      <c r="D1096">
        <v>3.15E-2</v>
      </c>
      <c r="E1096">
        <v>8.9999999999999998E-4</v>
      </c>
    </row>
    <row r="1097" spans="1:5" x14ac:dyDescent="0.55000000000000004">
      <c r="A1097" s="22" t="s">
        <v>1442</v>
      </c>
      <c r="B1097">
        <v>2.2599999999999999E-2</v>
      </c>
      <c r="C1097">
        <v>-1.9300000000000001E-2</v>
      </c>
      <c r="D1097">
        <v>1.2999999999999999E-3</v>
      </c>
      <c r="E1097">
        <v>8.9999999999999998E-4</v>
      </c>
    </row>
    <row r="1098" spans="1:5" x14ac:dyDescent="0.55000000000000004">
      <c r="A1098" s="22" t="s">
        <v>1443</v>
      </c>
      <c r="B1098">
        <v>3.1199999999999999E-2</v>
      </c>
      <c r="C1098">
        <v>-6.0000000000000001E-3</v>
      </c>
      <c r="D1098">
        <v>-8.9999999999999998E-4</v>
      </c>
      <c r="E1098">
        <v>8.0000000000000004E-4</v>
      </c>
    </row>
    <row r="1099" spans="1:5" x14ac:dyDescent="0.55000000000000004">
      <c r="A1099" s="22" t="s">
        <v>1444</v>
      </c>
      <c r="B1099">
        <v>1.06E-2</v>
      </c>
      <c r="C1099">
        <v>-1.32E-2</v>
      </c>
      <c r="D1099">
        <v>5.0000000000000001E-4</v>
      </c>
      <c r="E1099">
        <v>8.9999999999999998E-4</v>
      </c>
    </row>
    <row r="1100" spans="1:5" x14ac:dyDescent="0.55000000000000004">
      <c r="A1100" s="22" t="s">
        <v>1445</v>
      </c>
      <c r="B1100">
        <v>5.5800000000000002E-2</v>
      </c>
      <c r="C1100">
        <v>-3.1600000000000003E-2</v>
      </c>
      <c r="D1100">
        <v>-1.32E-2</v>
      </c>
      <c r="E1100">
        <v>1.1000000000000001E-3</v>
      </c>
    </row>
    <row r="1101" spans="1:5" x14ac:dyDescent="0.55000000000000004">
      <c r="A1101" s="22" t="s">
        <v>1446</v>
      </c>
      <c r="B1101">
        <v>-3.6400000000000002E-2</v>
      </c>
      <c r="C1101">
        <v>2.7000000000000001E-3</v>
      </c>
      <c r="D1101">
        <v>-1.0999999999999999E-2</v>
      </c>
      <c r="E1101">
        <v>1.1000000000000001E-3</v>
      </c>
    </row>
    <row r="1102" spans="1:5" x14ac:dyDescent="0.55000000000000004">
      <c r="A1102" s="22" t="s">
        <v>1447</v>
      </c>
      <c r="B1102">
        <v>-2.35E-2</v>
      </c>
      <c r="C1102">
        <v>4.0500000000000001E-2</v>
      </c>
      <c r="D1102">
        <v>-2.0999999999999999E-3</v>
      </c>
      <c r="E1102">
        <v>1.1999999999999999E-3</v>
      </c>
    </row>
    <row r="1103" spans="1:5" x14ac:dyDescent="0.55000000000000004">
      <c r="A1103" s="22" t="s">
        <v>1448</v>
      </c>
      <c r="B1103">
        <v>2.7000000000000001E-3</v>
      </c>
      <c r="C1103">
        <v>1.09E-2</v>
      </c>
      <c r="D1103">
        <v>5.3E-3</v>
      </c>
      <c r="E1103">
        <v>1.4E-3</v>
      </c>
    </row>
    <row r="1104" spans="1:5" x14ac:dyDescent="0.55000000000000004">
      <c r="A1104" s="22" t="s">
        <v>1449</v>
      </c>
      <c r="B1104">
        <v>2.6599999999999999E-2</v>
      </c>
      <c r="C1104">
        <v>5.2400000000000002E-2</v>
      </c>
      <c r="D1104">
        <v>-3.1399999999999997E-2</v>
      </c>
      <c r="E1104">
        <v>1.4E-3</v>
      </c>
    </row>
    <row r="1105" spans="1:5" x14ac:dyDescent="0.55000000000000004">
      <c r="A1105" s="22" t="s">
        <v>1450</v>
      </c>
      <c r="B1105">
        <v>4.8999999999999998E-3</v>
      </c>
      <c r="C1105">
        <v>1.11E-2</v>
      </c>
      <c r="D1105">
        <v>-2.3300000000000001E-2</v>
      </c>
      <c r="E1105">
        <v>1.4E-3</v>
      </c>
    </row>
    <row r="1106" spans="1:5" x14ac:dyDescent="0.55000000000000004">
      <c r="A1106" s="22" t="s">
        <v>1451</v>
      </c>
      <c r="B1106">
        <v>3.2000000000000001E-2</v>
      </c>
      <c r="C1106">
        <v>-2.23E-2</v>
      </c>
      <c r="D1106">
        <v>4.8999999999999998E-3</v>
      </c>
      <c r="E1106">
        <v>1.6000000000000001E-3</v>
      </c>
    </row>
    <row r="1107" spans="1:5" x14ac:dyDescent="0.55000000000000004">
      <c r="A1107" s="22" t="s">
        <v>1452</v>
      </c>
      <c r="B1107">
        <v>3.4500000000000003E-2</v>
      </c>
      <c r="C1107">
        <v>1.14E-2</v>
      </c>
      <c r="D1107">
        <v>-3.9100000000000003E-2</v>
      </c>
      <c r="E1107">
        <v>1.6000000000000001E-3</v>
      </c>
    </row>
    <row r="1108" spans="1:5" x14ac:dyDescent="0.55000000000000004">
      <c r="A1108" s="22" t="s">
        <v>1453</v>
      </c>
      <c r="B1108">
        <v>5.9999999999999995E-4</v>
      </c>
      <c r="C1108">
        <v>-2.29E-2</v>
      </c>
      <c r="D1108">
        <v>-1.6199999999999999E-2</v>
      </c>
      <c r="E1108">
        <v>1.5E-3</v>
      </c>
    </row>
    <row r="1109" spans="1:5" x14ac:dyDescent="0.55000000000000004">
      <c r="A1109" s="22" t="s">
        <v>1454</v>
      </c>
      <c r="B1109">
        <v>-7.6499999999999999E-2</v>
      </c>
      <c r="C1109">
        <v>-4.7E-2</v>
      </c>
      <c r="D1109">
        <v>3.3799999999999997E-2</v>
      </c>
      <c r="E1109">
        <v>1.9E-3</v>
      </c>
    </row>
    <row r="1110" spans="1:5" x14ac:dyDescent="0.55000000000000004">
      <c r="A1110" s="22" t="s">
        <v>1455</v>
      </c>
      <c r="B1110">
        <v>1.7100000000000001E-2</v>
      </c>
      <c r="C1110">
        <v>-7.3000000000000001E-3</v>
      </c>
      <c r="D1110">
        <v>3.5999999999999999E-3</v>
      </c>
      <c r="E1110">
        <v>1.8E-3</v>
      </c>
    </row>
    <row r="1111" spans="1:5" x14ac:dyDescent="0.55000000000000004">
      <c r="A1111" s="22" t="s">
        <v>1456</v>
      </c>
      <c r="B1111">
        <v>-9.5500000000000002E-2</v>
      </c>
      <c r="C1111">
        <v>-2.3099999999999999E-2</v>
      </c>
      <c r="D1111">
        <v>-1.9199999999999998E-2</v>
      </c>
      <c r="E1111">
        <v>1.9E-3</v>
      </c>
    </row>
    <row r="1112" spans="1:5" x14ac:dyDescent="0.55000000000000004">
      <c r="A1112" s="22" t="s">
        <v>1457</v>
      </c>
      <c r="B1112">
        <v>8.3699999999999997E-2</v>
      </c>
      <c r="C1112">
        <v>2.76E-2</v>
      </c>
      <c r="D1112">
        <v>-3.8999999999999998E-3</v>
      </c>
      <c r="E1112">
        <v>2.0999999999999999E-3</v>
      </c>
    </row>
    <row r="1113" spans="1:5" x14ac:dyDescent="0.55000000000000004">
      <c r="A1113" s="22" t="s">
        <v>1458</v>
      </c>
      <c r="B1113">
        <v>3.4200000000000001E-2</v>
      </c>
      <c r="C1113">
        <v>2.0500000000000001E-2</v>
      </c>
      <c r="D1113">
        <v>-2.6599999999999999E-2</v>
      </c>
      <c r="E1113">
        <v>1.8E-3</v>
      </c>
    </row>
    <row r="1114" spans="1:5" x14ac:dyDescent="0.55000000000000004">
      <c r="A1114" s="22" t="s">
        <v>1459</v>
      </c>
      <c r="B1114">
        <v>1.0999999999999999E-2</v>
      </c>
      <c r="C1114">
        <v>-3.0300000000000001E-2</v>
      </c>
      <c r="D1114">
        <v>-4.1399999999999999E-2</v>
      </c>
      <c r="E1114">
        <v>1.9E-3</v>
      </c>
    </row>
    <row r="1115" spans="1:5" x14ac:dyDescent="0.55000000000000004">
      <c r="A1115" s="22" t="s">
        <v>1460</v>
      </c>
      <c r="B1115">
        <v>3.9699999999999999E-2</v>
      </c>
      <c r="C1115">
        <v>-1.7399999999999999E-2</v>
      </c>
      <c r="D1115">
        <v>2.1299999999999999E-2</v>
      </c>
      <c r="E1115">
        <v>2.0999999999999999E-3</v>
      </c>
    </row>
    <row r="1116" spans="1:5" x14ac:dyDescent="0.55000000000000004">
      <c r="A1116" s="22" t="s">
        <v>1461</v>
      </c>
      <c r="B1116">
        <v>-6.9199999999999998E-2</v>
      </c>
      <c r="C1116">
        <v>-1.26E-2</v>
      </c>
      <c r="D1116">
        <v>-2.4500000000000001E-2</v>
      </c>
      <c r="E1116">
        <v>2.0999999999999999E-3</v>
      </c>
    </row>
    <row r="1117" spans="1:5" x14ac:dyDescent="0.55000000000000004">
      <c r="A1117" s="22" t="s">
        <v>1462</v>
      </c>
      <c r="B1117">
        <v>6.9199999999999998E-2</v>
      </c>
      <c r="C1117">
        <v>2.5999999999999999E-3</v>
      </c>
      <c r="D1117">
        <v>-6.4000000000000003E-3</v>
      </c>
      <c r="E1117">
        <v>1.8E-3</v>
      </c>
    </row>
    <row r="1118" spans="1:5" x14ac:dyDescent="0.55000000000000004">
      <c r="A1118" s="22" t="s">
        <v>1463</v>
      </c>
      <c r="B1118">
        <v>1.23E-2</v>
      </c>
      <c r="C1118">
        <v>-1.9599999999999999E-2</v>
      </c>
      <c r="D1118">
        <v>5.0000000000000001E-3</v>
      </c>
      <c r="E1118">
        <v>1.9E-3</v>
      </c>
    </row>
    <row r="1119" spans="1:5" x14ac:dyDescent="0.55000000000000004">
      <c r="A1119" s="22" t="s">
        <v>1464</v>
      </c>
      <c r="B1119">
        <v>-2.5499999999999998E-2</v>
      </c>
      <c r="C1119">
        <v>-2.3900000000000001E-2</v>
      </c>
      <c r="D1119">
        <v>-4.7699999999999992E-2</v>
      </c>
      <c r="E1119">
        <v>1.6000000000000001E-3</v>
      </c>
    </row>
    <row r="1120" spans="1:5" x14ac:dyDescent="0.55000000000000004">
      <c r="A1120" s="22" t="s">
        <v>1465</v>
      </c>
      <c r="B1120">
        <v>1.41E-2</v>
      </c>
      <c r="C1120">
        <v>-9.7000000000000003E-3</v>
      </c>
      <c r="D1120">
        <v>6.7599999999999993E-2</v>
      </c>
      <c r="E1120">
        <v>1.8E-3</v>
      </c>
    </row>
    <row r="1121" spans="1:5" x14ac:dyDescent="0.55000000000000004">
      <c r="A1121" s="22" t="s">
        <v>1466</v>
      </c>
      <c r="B1121">
        <v>2.07E-2</v>
      </c>
      <c r="C1121">
        <v>2.7000000000000001E-3</v>
      </c>
      <c r="D1121">
        <v>-1.9199999999999998E-2</v>
      </c>
      <c r="E1121">
        <v>1.5E-3</v>
      </c>
    </row>
    <row r="1122" spans="1:5" x14ac:dyDescent="0.55000000000000004">
      <c r="A1122" s="22" t="s">
        <v>1467</v>
      </c>
      <c r="B1122">
        <v>3.8699999999999998E-2</v>
      </c>
      <c r="C1122">
        <v>7.1999999999999998E-3</v>
      </c>
      <c r="D1122">
        <v>-0.02</v>
      </c>
      <c r="E1122">
        <v>1.1999999999999999E-3</v>
      </c>
    </row>
    <row r="1123" spans="1:5" x14ac:dyDescent="0.55000000000000004">
      <c r="A1123" s="22" t="s">
        <v>1468</v>
      </c>
      <c r="B1123">
        <v>2.7699999999999999E-2</v>
      </c>
      <c r="C1123">
        <v>7.6E-3</v>
      </c>
      <c r="D1123">
        <v>1.7299999999999999E-2</v>
      </c>
      <c r="E1123">
        <v>1.4E-3</v>
      </c>
    </row>
    <row r="1124" spans="1:5" x14ac:dyDescent="0.55000000000000004">
      <c r="A1124" s="22" t="s">
        <v>1469</v>
      </c>
      <c r="B1124">
        <v>-1.1000000000000001E-3</v>
      </c>
      <c r="C1124">
        <v>-3.1E-2</v>
      </c>
      <c r="D1124">
        <v>-6.2199999999999998E-2</v>
      </c>
      <c r="E1124">
        <v>1.2999999999999999E-3</v>
      </c>
    </row>
    <row r="1125" spans="1:5" x14ac:dyDescent="0.55000000000000004">
      <c r="A1125" s="22" t="s">
        <v>1470</v>
      </c>
      <c r="B1125">
        <v>-8.1500000000000003E-2</v>
      </c>
      <c r="C1125">
        <v>1.0800000000000001E-2</v>
      </c>
      <c r="D1125">
        <v>-3.8199999999999998E-2</v>
      </c>
      <c r="E1125">
        <v>1.1999999999999999E-3</v>
      </c>
    </row>
    <row r="1126" spans="1:5" x14ac:dyDescent="0.55000000000000004">
      <c r="A1126" s="22" t="s">
        <v>1471</v>
      </c>
      <c r="B1126">
        <v>-0.13370000000000001</v>
      </c>
      <c r="C1126">
        <v>-4.6899999999999997E-2</v>
      </c>
      <c r="D1126">
        <v>-0.13830000000000001</v>
      </c>
      <c r="E1126">
        <v>1.1999999999999999E-3</v>
      </c>
    </row>
    <row r="1127" spans="1:5" x14ac:dyDescent="0.55000000000000004">
      <c r="A1127" s="22" t="s">
        <v>1472</v>
      </c>
      <c r="B1127">
        <v>0.13600000000000001</v>
      </c>
      <c r="C1127">
        <v>2.5000000000000001E-2</v>
      </c>
      <c r="D1127">
        <v>-1.34E-2</v>
      </c>
      <c r="E1127">
        <v>0</v>
      </c>
    </row>
    <row r="1128" spans="1:5" x14ac:dyDescent="0.55000000000000004">
      <c r="A1128" s="22" t="s">
        <v>1473</v>
      </c>
      <c r="B1128">
        <v>5.57E-2</v>
      </c>
      <c r="C1128">
        <v>2.4E-2</v>
      </c>
      <c r="D1128">
        <v>-0.05</v>
      </c>
      <c r="E1128">
        <v>1E-4</v>
      </c>
    </row>
    <row r="1129" spans="1:5" x14ac:dyDescent="0.55000000000000004">
      <c r="A1129" s="22" t="s">
        <v>1474</v>
      </c>
      <c r="B1129">
        <v>2.4500000000000001E-2</v>
      </c>
      <c r="C1129">
        <v>2.6700000000000002E-2</v>
      </c>
      <c r="D1129">
        <v>-2.1700000000000001E-2</v>
      </c>
      <c r="E1129">
        <v>1E-4</v>
      </c>
    </row>
    <row r="1130" spans="1:5" x14ac:dyDescent="0.55000000000000004">
      <c r="A1130" s="22" t="s">
        <v>1475</v>
      </c>
      <c r="B1130">
        <v>5.8299999999999998E-2</v>
      </c>
      <c r="C1130">
        <v>-2.35E-2</v>
      </c>
      <c r="D1130">
        <v>-1.44E-2</v>
      </c>
      <c r="E1130">
        <v>1E-4</v>
      </c>
    </row>
    <row r="1131" spans="1:5" x14ac:dyDescent="0.55000000000000004">
      <c r="A1131" s="22" t="s">
        <v>1476</v>
      </c>
      <c r="B1131">
        <v>7.6200000000000004E-2</v>
      </c>
      <c r="C1131">
        <v>-2E-3</v>
      </c>
      <c r="D1131">
        <v>-3.0200000000000001E-2</v>
      </c>
      <c r="E1131">
        <v>1E-4</v>
      </c>
    </row>
    <row r="1132" spans="1:5" x14ac:dyDescent="0.55000000000000004">
      <c r="A1132" s="22" t="s">
        <v>1477</v>
      </c>
      <c r="B1132">
        <v>-3.6400000000000002E-2</v>
      </c>
      <c r="C1132">
        <v>5.9999999999999995E-4</v>
      </c>
      <c r="D1132">
        <v>-2.7199999999999998E-2</v>
      </c>
      <c r="E1132">
        <v>1E-4</v>
      </c>
    </row>
    <row r="1133" spans="1:5" x14ac:dyDescent="0.55000000000000004">
      <c r="A1133" s="22" t="s">
        <v>1478</v>
      </c>
      <c r="B1133">
        <v>-2.0799999999999999E-2</v>
      </c>
      <c r="C1133">
        <v>4.3400000000000001E-2</v>
      </c>
      <c r="D1133">
        <v>4.2500000000000003E-2</v>
      </c>
      <c r="E1133">
        <v>1E-4</v>
      </c>
    </row>
    <row r="1134" spans="1:5" x14ac:dyDescent="0.55000000000000004">
      <c r="A1134" s="22" t="s">
        <v>1479</v>
      </c>
      <c r="B1134">
        <v>0.1245</v>
      </c>
      <c r="C1134">
        <v>5.8099999999999999E-2</v>
      </c>
      <c r="D1134">
        <v>2.0899999999999998E-2</v>
      </c>
      <c r="E1134">
        <v>1E-4</v>
      </c>
    </row>
    <row r="1135" spans="1:5" x14ac:dyDescent="0.55000000000000004">
      <c r="A1135" s="22" t="s">
        <v>1480</v>
      </c>
      <c r="B1135">
        <v>4.6300000000000001E-2</v>
      </c>
      <c r="C1135">
        <v>5.0099999999999999E-2</v>
      </c>
      <c r="D1135">
        <v>-1.6799999999999999E-2</v>
      </c>
      <c r="E1135">
        <v>1E-4</v>
      </c>
    </row>
    <row r="1136" spans="1:5" x14ac:dyDescent="0.55000000000000004">
      <c r="A1136" s="22" t="s">
        <v>1481</v>
      </c>
      <c r="B1136">
        <v>-7.000000000000001E-4</v>
      </c>
      <c r="C1136">
        <v>7.1399999999999991E-2</v>
      </c>
      <c r="D1136">
        <v>3.2199999999999999E-2</v>
      </c>
      <c r="E1136">
        <v>0</v>
      </c>
    </row>
    <row r="1137" spans="1:5" x14ac:dyDescent="0.55000000000000004">
      <c r="A1137" s="22" t="s">
        <v>1482</v>
      </c>
      <c r="B1137">
        <v>2.81E-2</v>
      </c>
      <c r="C1137">
        <v>2.0199999999999999E-2</v>
      </c>
      <c r="D1137">
        <v>7.2000000000000008E-2</v>
      </c>
      <c r="E1137">
        <v>0</v>
      </c>
    </row>
    <row r="1138" spans="1:5" x14ac:dyDescent="0.55000000000000004">
      <c r="A1138" s="22" t="s">
        <v>1483</v>
      </c>
      <c r="B1138">
        <v>3.1600000000000003E-2</v>
      </c>
      <c r="C1138">
        <v>-2.3300000000000001E-2</v>
      </c>
      <c r="D1138">
        <v>7.3499999999999996E-2</v>
      </c>
      <c r="E1138">
        <v>0</v>
      </c>
    </row>
    <row r="1139" spans="1:5" x14ac:dyDescent="0.55000000000000004">
      <c r="A1139" s="22" t="s">
        <v>1484</v>
      </c>
      <c r="B1139">
        <v>4.9500000000000002E-2</v>
      </c>
      <c r="C1139">
        <v>-3.1899999999999998E-2</v>
      </c>
      <c r="D1139">
        <v>-1.0200000000000001E-2</v>
      </c>
      <c r="E1139">
        <v>0</v>
      </c>
    </row>
    <row r="1140" spans="1:5" x14ac:dyDescent="0.55000000000000004">
      <c r="A1140" s="22" t="s">
        <v>1485</v>
      </c>
      <c r="B1140">
        <v>3.0000000000000001E-3</v>
      </c>
      <c r="C1140">
        <v>-2E-3</v>
      </c>
      <c r="D1140">
        <v>7.0400000000000004E-2</v>
      </c>
      <c r="E1140">
        <v>0</v>
      </c>
    </row>
    <row r="1141" spans="1:5" x14ac:dyDescent="0.55000000000000004">
      <c r="A1141" s="22" t="s">
        <v>1486</v>
      </c>
      <c r="B1141">
        <v>2.7400000000000001E-2</v>
      </c>
      <c r="C1141">
        <v>1.7000000000000001E-2</v>
      </c>
      <c r="D1141">
        <v>-7.8600000000000003E-2</v>
      </c>
      <c r="E1141">
        <v>0</v>
      </c>
    </row>
    <row r="1142" spans="1:5" x14ac:dyDescent="0.55000000000000004">
      <c r="A1142" s="22" t="s">
        <v>1487</v>
      </c>
      <c r="B1142">
        <v>1.34E-2</v>
      </c>
      <c r="C1142">
        <v>-3.9300000000000002E-2</v>
      </c>
      <c r="D1142">
        <v>-1.7899999999999999E-2</v>
      </c>
      <c r="E1142">
        <v>0</v>
      </c>
    </row>
    <row r="1143" spans="1:5" x14ac:dyDescent="0.55000000000000004">
      <c r="A1143" s="22" t="s">
        <v>1488</v>
      </c>
      <c r="B1143">
        <v>2.9399999999999999E-2</v>
      </c>
      <c r="C1143">
        <v>-3.2000000000000002E-3</v>
      </c>
      <c r="D1143">
        <v>-2.3E-3</v>
      </c>
      <c r="E1143">
        <v>0</v>
      </c>
    </row>
    <row r="1144" spans="1:5" x14ac:dyDescent="0.55000000000000004">
      <c r="A1144" s="22" t="s">
        <v>1489</v>
      </c>
      <c r="B1144">
        <v>-4.3999999999999997E-2</v>
      </c>
      <c r="C1144">
        <v>6.6E-3</v>
      </c>
      <c r="D1144">
        <v>5.1200000000000002E-2</v>
      </c>
      <c r="E1144">
        <v>0</v>
      </c>
    </row>
    <row r="1145" spans="1:5" x14ac:dyDescent="0.55000000000000004">
      <c r="A1145" s="22" t="s">
        <v>1490</v>
      </c>
      <c r="B1145">
        <v>6.6299999999999998E-2</v>
      </c>
      <c r="C1145">
        <v>-2.2599999999999999E-2</v>
      </c>
      <c r="D1145">
        <v>-5.3E-3</v>
      </c>
      <c r="E1145">
        <v>0</v>
      </c>
    </row>
    <row r="1146" spans="1:5" x14ac:dyDescent="0.55000000000000004">
      <c r="A1146" s="22" t="s">
        <v>1491</v>
      </c>
      <c r="B1146">
        <v>-1.5800000000000002E-2</v>
      </c>
      <c r="C1146">
        <v>-1.3100000000000001E-2</v>
      </c>
      <c r="D1146">
        <v>-3.7000000000000002E-3</v>
      </c>
      <c r="E1146">
        <v>0</v>
      </c>
    </row>
    <row r="1147" spans="1:5" x14ac:dyDescent="0.55000000000000004">
      <c r="A1147" s="22" t="s">
        <v>1492</v>
      </c>
      <c r="B1147">
        <v>3.2300000000000002E-2</v>
      </c>
      <c r="C1147">
        <v>-1.6299999999999999E-2</v>
      </c>
      <c r="D1147">
        <v>3.2500000000000001E-2</v>
      </c>
      <c r="E1147">
        <v>1E-4</v>
      </c>
    </row>
    <row r="1148" spans="1:5" x14ac:dyDescent="0.55000000000000004">
      <c r="A1148" s="22" t="s">
        <v>1493</v>
      </c>
      <c r="B1148">
        <v>-6.1600000000000002E-2</v>
      </c>
      <c r="C1148">
        <v>-5.9299999999999999E-2</v>
      </c>
      <c r="D1148">
        <v>0.12859999999999999</v>
      </c>
      <c r="E1148">
        <v>0</v>
      </c>
    </row>
    <row r="1149" spans="1:5" x14ac:dyDescent="0.55000000000000004">
      <c r="A1149" s="22" t="s">
        <v>1494</v>
      </c>
      <c r="B1149">
        <v>-2.2800000000000001E-2</v>
      </c>
      <c r="C1149">
        <v>2.1600000000000001E-2</v>
      </c>
      <c r="D1149">
        <v>3.0599999999999999E-2</v>
      </c>
      <c r="E1149">
        <v>0</v>
      </c>
    </row>
    <row r="1150" spans="1:5" x14ac:dyDescent="0.55000000000000004">
      <c r="A1150" s="22" t="s">
        <v>1495</v>
      </c>
      <c r="B1150">
        <v>3.0800000000000001E-2</v>
      </c>
      <c r="C1150">
        <v>-1.55E-2</v>
      </c>
      <c r="D1150">
        <v>-1.9E-2</v>
      </c>
      <c r="E1150">
        <v>0</v>
      </c>
    </row>
    <row r="1151" spans="1:5" x14ac:dyDescent="0.55000000000000004">
      <c r="A1151" s="22" t="s">
        <v>1496</v>
      </c>
      <c r="B1151">
        <v>-9.4100000000000003E-2</v>
      </c>
      <c r="C1151">
        <v>-1.35E-2</v>
      </c>
      <c r="D1151">
        <v>6.1799999999999987E-2</v>
      </c>
      <c r="E1151">
        <v>0</v>
      </c>
    </row>
    <row r="1152" spans="1:5" x14ac:dyDescent="0.55000000000000004">
      <c r="A1152" s="22" t="s">
        <v>1497</v>
      </c>
      <c r="B1152">
        <v>-3.3999999999999998E-3</v>
      </c>
      <c r="C1152">
        <v>-1.84E-2</v>
      </c>
      <c r="D1152">
        <v>8.4399999999999989E-2</v>
      </c>
      <c r="E1152">
        <v>2.9999999999999997E-4</v>
      </c>
    </row>
    <row r="1153" spans="1:5" x14ac:dyDescent="0.55000000000000004">
      <c r="A1153" s="22" t="s">
        <v>1498</v>
      </c>
      <c r="B1153">
        <v>-8.4000000000000005E-2</v>
      </c>
      <c r="C1153">
        <v>2.07E-2</v>
      </c>
      <c r="D1153">
        <v>-0.06</v>
      </c>
      <c r="E1153">
        <v>5.9999999999999995E-4</v>
      </c>
    </row>
    <row r="1154" spans="1:5" x14ac:dyDescent="0.55000000000000004">
      <c r="A1154" s="22" t="s">
        <v>1499</v>
      </c>
      <c r="B1154">
        <v>9.5700000000000007E-2</v>
      </c>
      <c r="C1154">
        <v>2.8400000000000002E-2</v>
      </c>
      <c r="D1154">
        <v>-4.1500000000000002E-2</v>
      </c>
      <c r="E1154">
        <v>8.0000000000000004E-4</v>
      </c>
    </row>
    <row r="1155" spans="1:5" x14ac:dyDescent="0.55000000000000004">
      <c r="A1155" s="22" t="s">
        <v>1500</v>
      </c>
      <c r="B1155">
        <v>-3.7699999999999997E-2</v>
      </c>
      <c r="C1155">
        <v>1.41E-2</v>
      </c>
      <c r="D1155">
        <v>1.8E-3</v>
      </c>
      <c r="E1155">
        <v>1.9E-3</v>
      </c>
    </row>
    <row r="1156" spans="1:5" x14ac:dyDescent="0.55000000000000004">
      <c r="A1156" s="22" t="s">
        <v>1501</v>
      </c>
      <c r="B1156">
        <v>-9.3399999999999997E-2</v>
      </c>
      <c r="C1156">
        <v>-7.6E-3</v>
      </c>
      <c r="D1156">
        <v>2.9999999999999997E-4</v>
      </c>
      <c r="E1156">
        <v>1.9E-3</v>
      </c>
    </row>
    <row r="1157" spans="1:5" x14ac:dyDescent="0.55000000000000004">
      <c r="A1157" s="22" t="s">
        <v>1502</v>
      </c>
      <c r="B1157">
        <v>7.85E-2</v>
      </c>
      <c r="C1157">
        <v>1E-4</v>
      </c>
      <c r="D1157">
        <v>7.9699999999999993E-2</v>
      </c>
      <c r="E1157">
        <v>2.3E-3</v>
      </c>
    </row>
    <row r="1158" spans="1:5" x14ac:dyDescent="0.55000000000000004">
      <c r="A1158" s="22" t="s">
        <v>1503</v>
      </c>
      <c r="B1158">
        <v>4.6500000000000007E-2</v>
      </c>
      <c r="C1158">
        <v>-3.5700000000000003E-2</v>
      </c>
      <c r="D1158">
        <v>1.4800000000000001E-2</v>
      </c>
      <c r="E1158">
        <v>2.8999999999999998E-3</v>
      </c>
    </row>
    <row r="1159" spans="1:5" x14ac:dyDescent="0.55000000000000004">
      <c r="A1159" s="22" t="s">
        <v>1504</v>
      </c>
      <c r="B1159">
        <v>-6.3799999999999996E-2</v>
      </c>
      <c r="C1159">
        <v>-7.6E-3</v>
      </c>
      <c r="D1159">
        <v>1.34E-2</v>
      </c>
      <c r="E1159">
        <v>3.3E-3</v>
      </c>
    </row>
    <row r="1160" spans="1:5" x14ac:dyDescent="0.55000000000000004">
      <c r="A1160" s="22" t="s">
        <v>1505</v>
      </c>
      <c r="B1160">
        <v>6.6100000000000006E-2</v>
      </c>
      <c r="C1160">
        <v>5.0099999999999999E-2</v>
      </c>
      <c r="D1160">
        <v>-3.9399999999999998E-2</v>
      </c>
      <c r="E1160">
        <v>3.5000000000000001E-3</v>
      </c>
    </row>
    <row r="1161" spans="1:5" x14ac:dyDescent="0.55000000000000004">
      <c r="A1161" s="22" t="s">
        <v>1506</v>
      </c>
      <c r="B1161">
        <v>-2.5700000000000001E-2</v>
      </c>
      <c r="C1161">
        <v>1.0500000000000001E-2</v>
      </c>
      <c r="D1161">
        <v>-8.0000000000000002E-3</v>
      </c>
      <c r="E1161">
        <v>3.3999999999999998E-3</v>
      </c>
    </row>
    <row r="1162" spans="1:5" x14ac:dyDescent="0.55000000000000004">
      <c r="A1162" s="22" t="s">
        <v>1507</v>
      </c>
      <c r="B1162">
        <v>2.4799999999999999E-2</v>
      </c>
      <c r="C1162">
        <v>-5.4800000000000001E-2</v>
      </c>
      <c r="D1162">
        <v>-9.0500000000000011E-2</v>
      </c>
      <c r="E1162">
        <v>3.5999999999999999E-3</v>
      </c>
    </row>
    <row r="1163" spans="1:5" x14ac:dyDescent="0.55000000000000004">
      <c r="A1163" s="22" t="s">
        <v>1508</v>
      </c>
      <c r="B1163">
        <v>6.1999999999999998E-3</v>
      </c>
      <c r="C1163">
        <v>-3.3700000000000001E-2</v>
      </c>
      <c r="D1163">
        <v>-1.1999999999999999E-3</v>
      </c>
      <c r="E1163">
        <v>3.5000000000000001E-3</v>
      </c>
    </row>
    <row r="1164" spans="1:5" x14ac:dyDescent="0.55000000000000004">
      <c r="A1164" s="22" t="s">
        <v>1509</v>
      </c>
      <c r="B1164">
        <v>3.3999999999999998E-3</v>
      </c>
      <c r="C1164">
        <v>1.6E-2</v>
      </c>
      <c r="D1164">
        <v>-7.7899999999999997E-2</v>
      </c>
      <c r="E1164">
        <v>3.5999999999999999E-3</v>
      </c>
    </row>
    <row r="1165" spans="1:5" x14ac:dyDescent="0.55000000000000004">
      <c r="A1165" s="22" t="s">
        <v>1510</v>
      </c>
      <c r="B1165">
        <v>6.4600000000000005E-2</v>
      </c>
      <c r="C1165">
        <v>1.49E-2</v>
      </c>
      <c r="D1165">
        <v>-1.2999999999999999E-3</v>
      </c>
      <c r="E1165">
        <v>4.0000000000000001E-3</v>
      </c>
    </row>
    <row r="1166" spans="1:5" x14ac:dyDescent="0.55000000000000004">
      <c r="A1166" s="22" t="s">
        <v>1511</v>
      </c>
      <c r="B1166">
        <v>3.2099999999999997E-2</v>
      </c>
      <c r="C1166">
        <v>2.0500000000000001E-2</v>
      </c>
      <c r="D1166">
        <v>4.0599999999999997E-2</v>
      </c>
      <c r="E1166">
        <v>4.5000000000000014E-3</v>
      </c>
    </row>
    <row r="1167" spans="1:5" x14ac:dyDescent="0.55000000000000004">
      <c r="A1167" s="22" t="s">
        <v>1512</v>
      </c>
      <c r="B1167">
        <v>-2.3599999999999999E-2</v>
      </c>
      <c r="C1167">
        <v>-3.1399999999999997E-2</v>
      </c>
      <c r="D1167">
        <v>-1.15E-2</v>
      </c>
      <c r="E1167">
        <v>4.5000000000000014E-3</v>
      </c>
    </row>
    <row r="1168" spans="1:5" x14ac:dyDescent="0.55000000000000004">
      <c r="A1168" s="22" t="s">
        <v>1513</v>
      </c>
      <c r="B1168">
        <v>-5.2300000000000013E-2</v>
      </c>
      <c r="C1168">
        <v>-2.5100000000000001E-2</v>
      </c>
      <c r="D1168">
        <v>1.49E-2</v>
      </c>
      <c r="E1168">
        <v>4.3E-3</v>
      </c>
    </row>
    <row r="1169" spans="1:5" x14ac:dyDescent="0.55000000000000004">
      <c r="A1169" s="22" t="s">
        <v>1514</v>
      </c>
      <c r="B1169">
        <v>-3.15E-2</v>
      </c>
      <c r="C1169">
        <v>-3.8600000000000002E-2</v>
      </c>
      <c r="D1169">
        <v>2E-3</v>
      </c>
      <c r="E1169">
        <v>4.6999999999999993E-3</v>
      </c>
    </row>
    <row r="1170" spans="1:5" x14ac:dyDescent="0.55000000000000004">
      <c r="A1170" s="22" t="s">
        <v>1515</v>
      </c>
      <c r="B1170">
        <v>8.8800000000000004E-2</v>
      </c>
      <c r="C1170">
        <v>-1E-3</v>
      </c>
      <c r="D1170">
        <v>1.67E-2</v>
      </c>
      <c r="E1170">
        <v>4.4000000000000003E-3</v>
      </c>
    </row>
    <row r="1171" spans="1:5" x14ac:dyDescent="0.55000000000000004">
      <c r="A1171" s="22" t="s">
        <v>1516</v>
      </c>
      <c r="B1171">
        <v>4.8499999999999988E-2</v>
      </c>
      <c r="C1171">
        <v>6.3E-2</v>
      </c>
      <c r="D1171">
        <v>4.8899999999999999E-2</v>
      </c>
      <c r="E1171">
        <v>4.3E-3</v>
      </c>
    </row>
    <row r="1172" spans="1:5" x14ac:dyDescent="0.55000000000000004">
      <c r="A1172" s="22" t="s">
        <v>1517</v>
      </c>
      <c r="B1172">
        <v>7.3000000000000001E-3</v>
      </c>
      <c r="C1172">
        <v>-5.0700000000000002E-2</v>
      </c>
      <c r="D1172">
        <v>-2.3800000000000002E-2</v>
      </c>
      <c r="E1172">
        <v>4.6999999999999993E-3</v>
      </c>
    </row>
    <row r="1173" spans="1:5" x14ac:dyDescent="0.55000000000000004">
      <c r="A1173" s="22" t="s">
        <v>1518</v>
      </c>
      <c r="B1173">
        <v>5.0700000000000002E-2</v>
      </c>
      <c r="C1173">
        <v>-2.3999999999999998E-3</v>
      </c>
      <c r="D1173">
        <v>-3.4299999999999997E-2</v>
      </c>
      <c r="E1173">
        <v>4.1999999999999997E-3</v>
      </c>
    </row>
    <row r="1174" spans="1:5" x14ac:dyDescent="0.55000000000000004">
      <c r="A1174" s="22" t="s">
        <v>1519</v>
      </c>
      <c r="B1174">
        <v>2.8400000000000002E-2</v>
      </c>
      <c r="C1174">
        <v>-2.5000000000000001E-2</v>
      </c>
      <c r="D1174">
        <v>4.1599999999999998E-2</v>
      </c>
      <c r="E1174">
        <v>4.3E-3</v>
      </c>
    </row>
    <row r="1175" spans="1:5" x14ac:dyDescent="0.55000000000000004">
      <c r="A1175" s="22" t="s">
        <v>1520</v>
      </c>
      <c r="B1175">
        <v>-4.6500000000000007E-2</v>
      </c>
      <c r="C1175">
        <v>-2.3699999999999999E-2</v>
      </c>
      <c r="D1175">
        <v>-4.5000000000000014E-3</v>
      </c>
      <c r="E1175">
        <v>4.6999999999999993E-3</v>
      </c>
    </row>
    <row r="1176" spans="1:5" x14ac:dyDescent="0.55000000000000004">
      <c r="A1176" s="22" t="s">
        <v>1521</v>
      </c>
      <c r="B1176">
        <v>4.3299999999999998E-2</v>
      </c>
      <c r="C1176">
        <v>5.5000000000000014E-3</v>
      </c>
      <c r="D1176">
        <v>-1.3100000000000001E-2</v>
      </c>
      <c r="E1176">
        <v>4.4000000000000003E-3</v>
      </c>
    </row>
    <row r="1177" spans="1:5" x14ac:dyDescent="0.55000000000000004">
      <c r="A1177" s="22" t="s">
        <v>1522</v>
      </c>
      <c r="B1177">
        <v>2.8000000000000001E-2</v>
      </c>
      <c r="C1177">
        <v>-0.03</v>
      </c>
      <c r="D1177">
        <v>-3.3599999999999998E-2</v>
      </c>
      <c r="E1177">
        <v>4.0999999999999986E-3</v>
      </c>
    </row>
    <row r="1178" spans="1:5" x14ac:dyDescent="0.55000000000000004">
      <c r="A1178" s="22" t="s">
        <v>1523</v>
      </c>
      <c r="B1178">
        <v>1.2200000000000001E-2</v>
      </c>
      <c r="C1178">
        <v>6.8099999999999994E-2</v>
      </c>
      <c r="D1178">
        <v>5.62E-2</v>
      </c>
      <c r="E1178">
        <v>4.5000000000000014E-3</v>
      </c>
    </row>
    <row r="1179" spans="1:5" x14ac:dyDescent="0.55000000000000004">
      <c r="A1179" s="22" t="s">
        <v>1524</v>
      </c>
      <c r="B1179">
        <v>1.6E-2</v>
      </c>
      <c r="C1179">
        <v>-3.49E-2</v>
      </c>
      <c r="D1179">
        <v>-1.0999999999999999E-2</v>
      </c>
      <c r="E1179">
        <v>4.7999999999999996E-3</v>
      </c>
    </row>
    <row r="1180" spans="1:5" x14ac:dyDescent="0.55000000000000004">
      <c r="A1180" s="22" t="s">
        <v>1525</v>
      </c>
      <c r="B1180">
        <v>1.72E-2</v>
      </c>
      <c r="C1180">
        <v>-1.2999999999999999E-3</v>
      </c>
      <c r="D1180">
        <v>-2.7699999999999999E-2</v>
      </c>
      <c r="E1180">
        <v>4.0000000000000001E-3</v>
      </c>
    </row>
    <row r="1181" spans="1:5" x14ac:dyDescent="0.55000000000000004">
      <c r="A1181" s="22" t="s">
        <v>1526</v>
      </c>
      <c r="B1181">
        <v>-0.01</v>
      </c>
      <c r="C1181">
        <v>-9.8999999999999991E-3</v>
      </c>
      <c r="D1181">
        <v>8.6E-3</v>
      </c>
      <c r="E1181">
        <v>3.8999999999999998E-3</v>
      </c>
    </row>
    <row r="1182" spans="1:5" x14ac:dyDescent="0.55000000000000004">
      <c r="A1182" s="22" t="s">
        <v>1527</v>
      </c>
      <c r="B1182">
        <v>6.4899999999999999E-2</v>
      </c>
      <c r="C1182">
        <v>4.4600000000000001E-2</v>
      </c>
      <c r="D1182">
        <v>1.5E-3</v>
      </c>
      <c r="E1182">
        <v>4.0000000000000001E-3</v>
      </c>
    </row>
    <row r="1183" spans="1:5" x14ac:dyDescent="0.55000000000000004">
      <c r="A1183" s="22" t="s">
        <v>1528</v>
      </c>
      <c r="B1183">
        <v>-3.1699999999999999E-2</v>
      </c>
      <c r="C1183">
        <v>-2.7099999999999999E-2</v>
      </c>
      <c r="D1183">
        <v>-0.03</v>
      </c>
      <c r="E1183">
        <v>3.7000000000000002E-3</v>
      </c>
    </row>
    <row r="1184" spans="1:5" x14ac:dyDescent="0.55000000000000004">
      <c r="A1184" s="22" t="s">
        <v>1529</v>
      </c>
      <c r="B1184">
        <v>2.8000000000000001E-2</v>
      </c>
      <c r="C1184">
        <v>-1.9699999999999999E-2</v>
      </c>
      <c r="D1184">
        <v>1.6299999999999999E-2</v>
      </c>
      <c r="E1184">
        <v>3.7000000000000002E-3</v>
      </c>
    </row>
    <row r="1185" spans="1:5" x14ac:dyDescent="0.55000000000000004">
      <c r="A1185" s="22" t="s">
        <v>1530</v>
      </c>
      <c r="B1185">
        <v>-2.4400000000000002E-2</v>
      </c>
      <c r="C1185">
        <v>-5.79E-2</v>
      </c>
      <c r="D1185">
        <v>4.9099999999999998E-2</v>
      </c>
      <c r="E1185">
        <v>3.3E-3</v>
      </c>
    </row>
    <row r="1186" spans="1:5" x14ac:dyDescent="0.55000000000000004">
      <c r="A1186" s="22" t="s">
        <v>1531</v>
      </c>
      <c r="B1186">
        <v>-6.3899999999999998E-2</v>
      </c>
      <c r="C1186">
        <v>-2.76E-2</v>
      </c>
      <c r="D1186">
        <v>2.9000000000000001E-2</v>
      </c>
      <c r="E1186">
        <v>3.3999999999999998E-3</v>
      </c>
    </row>
    <row r="1187" spans="1:5" x14ac:dyDescent="0.55000000000000004">
      <c r="A1187" s="22" t="s">
        <v>1532</v>
      </c>
      <c r="B1187">
        <v>-8.3999999999999995E-3</v>
      </c>
      <c r="C1187">
        <v>-5.8999999999999999E-3</v>
      </c>
      <c r="D1187">
        <v>-3.4000000000000002E-2</v>
      </c>
      <c r="E1187">
        <v>3.5000000000000001E-3</v>
      </c>
    </row>
    <row r="1188" spans="1:5" x14ac:dyDescent="0.55000000000000004">
      <c r="A1188" s="22" t="s">
        <v>1533</v>
      </c>
      <c r="B1188">
        <v>6.0599999999999987E-2</v>
      </c>
      <c r="C1188">
        <v>6.9999999999999993E-3</v>
      </c>
      <c r="D1188">
        <v>-2.8799999999999999E-2</v>
      </c>
      <c r="E1188">
        <v>3.8E-3</v>
      </c>
    </row>
    <row r="1189" spans="1:5" x14ac:dyDescent="0.55000000000000004">
      <c r="A1189" s="22" t="s">
        <v>1534</v>
      </c>
      <c r="B1189">
        <v>4.8599999999999997E-2</v>
      </c>
      <c r="C1189">
        <v>8.3000000000000001E-3</v>
      </c>
      <c r="D1189">
        <v>-1.61E-2</v>
      </c>
      <c r="E1189">
        <v>3.3999999999999998E-3</v>
      </c>
    </row>
    <row r="1190" spans="1:5" x14ac:dyDescent="0.55000000000000004">
      <c r="A1190" s="22" t="s">
        <v>1535</v>
      </c>
      <c r="B1190">
        <v>1.9800000000000002E-2</v>
      </c>
      <c r="C1190">
        <v>2.5999999999999999E-3</v>
      </c>
      <c r="D1190">
        <v>-1.2699999999999999E-2</v>
      </c>
      <c r="E1190">
        <v>3.3999999999999998E-3</v>
      </c>
    </row>
    <row r="1191" spans="1:5" x14ac:dyDescent="0.55000000000000004">
      <c r="A1191" s="22" t="s">
        <v>1536</v>
      </c>
      <c r="B1191">
        <v>1.84E-2</v>
      </c>
      <c r="C1191">
        <v>3.8699999999999998E-2</v>
      </c>
      <c r="D1191">
        <v>4.4200000000000003E-2</v>
      </c>
      <c r="E1191">
        <v>3.8E-3</v>
      </c>
    </row>
    <row r="1192" spans="1:5" x14ac:dyDescent="0.55000000000000004">
      <c r="A1192" s="22" t="s">
        <v>1537</v>
      </c>
      <c r="B1192">
        <v>3.39E-2</v>
      </c>
      <c r="C1192">
        <v>-1.8499999999999999E-2</v>
      </c>
      <c r="D1192">
        <v>-1.0500000000000001E-2</v>
      </c>
      <c r="E1192">
        <v>3.3E-3</v>
      </c>
    </row>
    <row r="1193" spans="1:5" x14ac:dyDescent="0.55000000000000004">
      <c r="A1193" s="22" t="s">
        <v>1538</v>
      </c>
      <c r="B1193">
        <v>1.9599999999999999E-2</v>
      </c>
      <c r="C1193">
        <v>-5.5000000000000014E-3</v>
      </c>
      <c r="D1193">
        <v>-3.09E-2</v>
      </c>
      <c r="E1193">
        <v>3.7000000000000002E-3</v>
      </c>
    </row>
    <row r="1194" spans="1:5" x14ac:dyDescent="0.55000000000000004">
      <c r="A1194" s="22" t="s">
        <v>1539</v>
      </c>
      <c r="B1194">
        <v>-1.2999999999999999E-3</v>
      </c>
      <c r="C1194">
        <v>3.8E-3</v>
      </c>
      <c r="D1194">
        <v>3.7599999999999988E-2</v>
      </c>
      <c r="E1194">
        <v>3.0000000000000001E-3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1BD6C-6FEB-48AE-9BAF-E5A0BA1073B8}">
  <dimension ref="A1:M121"/>
  <sheetViews>
    <sheetView topLeftCell="B1" zoomScale="120" zoomScaleNormal="120" workbookViewId="0">
      <selection activeCell="J14" sqref="J14"/>
    </sheetView>
  </sheetViews>
  <sheetFormatPr defaultRowHeight="14.4" x14ac:dyDescent="0.55000000000000004"/>
  <cols>
    <col min="1" max="1" width="12.68359375" customWidth="1"/>
    <col min="9" max="9" width="20.5234375" customWidth="1"/>
  </cols>
  <sheetData>
    <row r="1" spans="1:13" x14ac:dyDescent="0.55000000000000004">
      <c r="A1" s="22" t="s">
        <v>342</v>
      </c>
      <c r="B1" s="22" t="s">
        <v>12</v>
      </c>
      <c r="C1" s="22" t="s">
        <v>343</v>
      </c>
      <c r="D1" s="22" t="s">
        <v>344</v>
      </c>
      <c r="E1" s="22" t="s">
        <v>345</v>
      </c>
      <c r="F1" s="22" t="s">
        <v>346</v>
      </c>
      <c r="G1" s="23" t="s">
        <v>1540</v>
      </c>
    </row>
    <row r="2" spans="1:13" x14ac:dyDescent="0.55000000000000004">
      <c r="A2" s="22" t="s">
        <v>1541</v>
      </c>
      <c r="B2">
        <v>-7.0294661614954679E-3</v>
      </c>
      <c r="C2">
        <v>-5.74E-2</v>
      </c>
      <c r="D2">
        <v>-3.4000000000000002E-2</v>
      </c>
      <c r="E2">
        <v>2.0799999999999999E-2</v>
      </c>
      <c r="F2">
        <v>1E-4</v>
      </c>
      <c r="G2">
        <f>B2 - F2</f>
        <v>-7.1294661614954681E-3</v>
      </c>
      <c r="I2" s="9" t="s">
        <v>1668</v>
      </c>
      <c r="J2" s="9"/>
      <c r="K2" s="9"/>
      <c r="L2" s="9"/>
      <c r="M2" s="9"/>
    </row>
    <row r="3" spans="1:13" x14ac:dyDescent="0.55000000000000004">
      <c r="A3" s="22" t="s">
        <v>1542</v>
      </c>
      <c r="B3">
        <v>-7.6420389581927206E-2</v>
      </c>
      <c r="C3">
        <v>-5.9999999999999995E-4</v>
      </c>
      <c r="D3">
        <v>7.3000000000000001E-3</v>
      </c>
      <c r="E3">
        <v>-6.1000000000000004E-3</v>
      </c>
      <c r="F3">
        <v>2.0000000000000001E-4</v>
      </c>
      <c r="G3">
        <f t="shared" ref="G3:G66" si="0">B3 - F3</f>
        <v>-7.6620389581927212E-2</v>
      </c>
      <c r="I3" t="s">
        <v>1660</v>
      </c>
      <c r="J3" t="s">
        <v>1661</v>
      </c>
      <c r="M3" t="s">
        <v>1674</v>
      </c>
    </row>
    <row r="4" spans="1:13" x14ac:dyDescent="0.55000000000000004">
      <c r="A4" s="22" t="s">
        <v>1543</v>
      </c>
      <c r="B4">
        <v>9.3288829001289875E-2</v>
      </c>
      <c r="C4">
        <v>6.9500000000000006E-2</v>
      </c>
      <c r="D4">
        <v>7.4999999999999997E-3</v>
      </c>
      <c r="E4">
        <v>1.2200000000000001E-2</v>
      </c>
      <c r="F4">
        <v>2.0000000000000001E-4</v>
      </c>
      <c r="G4">
        <f t="shared" si="0"/>
        <v>9.3088829001289869E-2</v>
      </c>
      <c r="I4" t="s">
        <v>1662</v>
      </c>
      <c r="J4" t="s">
        <v>1663</v>
      </c>
    </row>
    <row r="5" spans="1:13" x14ac:dyDescent="0.55000000000000004">
      <c r="A5" s="22" t="s">
        <v>1544</v>
      </c>
      <c r="B5">
        <v>-9.7048571030924236E-2</v>
      </c>
      <c r="C5">
        <v>9.1999999999999998E-3</v>
      </c>
      <c r="D5">
        <v>7.7000000000000002E-3</v>
      </c>
      <c r="E5">
        <v>3.2199999999999999E-2</v>
      </c>
      <c r="F5">
        <v>1E-4</v>
      </c>
      <c r="G5">
        <f t="shared" si="0"/>
        <v>-9.7148571030924238E-2</v>
      </c>
      <c r="I5" t="s">
        <v>1664</v>
      </c>
      <c r="J5" t="s">
        <v>1665</v>
      </c>
    </row>
    <row r="6" spans="1:13" x14ac:dyDescent="0.55000000000000004">
      <c r="A6" s="22" t="s">
        <v>1545</v>
      </c>
      <c r="B6">
        <v>6.2762977253728147E-2</v>
      </c>
      <c r="C6">
        <v>1.78E-2</v>
      </c>
      <c r="D6">
        <v>-1.8E-3</v>
      </c>
      <c r="E6">
        <v>-1.6199999999999999E-2</v>
      </c>
      <c r="F6">
        <v>1E-4</v>
      </c>
      <c r="G6">
        <f t="shared" si="0"/>
        <v>6.2662977253728144E-2</v>
      </c>
      <c r="I6" t="s">
        <v>1666</v>
      </c>
      <c r="J6" t="s">
        <v>1667</v>
      </c>
    </row>
    <row r="7" spans="1:13" x14ac:dyDescent="0.55000000000000004">
      <c r="A7" s="22" t="s">
        <v>1546</v>
      </c>
      <c r="B7">
        <v>-2.7774896579525029E-2</v>
      </c>
      <c r="C7">
        <v>-2.9999999999999997E-4</v>
      </c>
      <c r="D7">
        <v>6.0000000000000001E-3</v>
      </c>
      <c r="E7">
        <v>-1.49E-2</v>
      </c>
      <c r="F7">
        <v>2.0000000000000001E-4</v>
      </c>
      <c r="G7">
        <f t="shared" si="0"/>
        <v>-2.7974896579525028E-2</v>
      </c>
    </row>
    <row r="8" spans="1:13" x14ac:dyDescent="0.55000000000000004">
      <c r="A8" s="22" t="s">
        <v>1547</v>
      </c>
      <c r="B8">
        <v>0.1076803394577575</v>
      </c>
      <c r="C8">
        <v>3.9399999999999998E-2</v>
      </c>
      <c r="D8">
        <v>2.4500000000000001E-2</v>
      </c>
      <c r="E8">
        <v>-1.24E-2</v>
      </c>
      <c r="F8">
        <v>2.0000000000000001E-4</v>
      </c>
      <c r="G8">
        <f t="shared" si="0"/>
        <v>0.10748033945775749</v>
      </c>
      <c r="I8" s="9" t="s">
        <v>1671</v>
      </c>
      <c r="J8" s="9" t="s">
        <v>1675</v>
      </c>
      <c r="K8" s="9" t="s">
        <v>1673</v>
      </c>
      <c r="L8" s="9"/>
      <c r="M8" s="9"/>
    </row>
    <row r="9" spans="1:13" x14ac:dyDescent="0.55000000000000004">
      <c r="A9" s="22" t="s">
        <v>1548</v>
      </c>
      <c r="B9">
        <v>1.376120935301617E-2</v>
      </c>
      <c r="C9">
        <v>4.8999999999999998E-3</v>
      </c>
      <c r="D9">
        <v>1.17E-2</v>
      </c>
      <c r="E9">
        <v>3.1699999999999999E-2</v>
      </c>
      <c r="F9">
        <v>2.0000000000000001E-4</v>
      </c>
      <c r="G9">
        <f t="shared" si="0"/>
        <v>1.356120935301617E-2</v>
      </c>
      <c r="I9" t="s">
        <v>1660</v>
      </c>
      <c r="J9">
        <f>0.0431</f>
        <v>4.3099999999999999E-2</v>
      </c>
      <c r="K9">
        <f>'Macro Factors'!E1194</f>
        <v>3.0000000000000001E-3</v>
      </c>
    </row>
    <row r="10" spans="1:13" x14ac:dyDescent="0.55000000000000004">
      <c r="A10" s="22" t="s">
        <v>1549</v>
      </c>
      <c r="B10">
        <v>8.68421111784623E-3</v>
      </c>
      <c r="C10">
        <v>2.7000000000000001E-3</v>
      </c>
      <c r="D10">
        <v>2.0799999999999999E-2</v>
      </c>
      <c r="E10">
        <v>-1.1900000000000001E-2</v>
      </c>
      <c r="F10">
        <v>2.0000000000000001E-4</v>
      </c>
      <c r="G10">
        <f t="shared" si="0"/>
        <v>8.4842111178462295E-3</v>
      </c>
      <c r="I10" t="s">
        <v>1669</v>
      </c>
      <c r="J10">
        <f>SLOPE(G61:G120,C61:C120)</f>
        <v>1.017921481874009</v>
      </c>
      <c r="K10">
        <f>SLOPE(G61:G120,C61:C120)</f>
        <v>1.017921481874009</v>
      </c>
      <c r="M10" t="s">
        <v>1721</v>
      </c>
    </row>
    <row r="11" spans="1:13" x14ac:dyDescent="0.55000000000000004">
      <c r="A11" s="22" t="s">
        <v>1550</v>
      </c>
      <c r="B11">
        <v>4.0277541725745707E-2</v>
      </c>
      <c r="C11">
        <v>-2.01E-2</v>
      </c>
      <c r="D11">
        <v>-4.3899999999999988E-2</v>
      </c>
      <c r="E11">
        <v>4.1099999999999998E-2</v>
      </c>
      <c r="F11">
        <v>2.0000000000000001E-4</v>
      </c>
      <c r="G11">
        <f t="shared" si="0"/>
        <v>4.0077541725745708E-2</v>
      </c>
      <c r="I11" t="s">
        <v>1666</v>
      </c>
      <c r="J11" cm="1">
        <f t="array" ref="J11">12*(GEOMEAN(1+'Macro Factors'!B2:B1194) - 1)</f>
        <v>6.6173682597931105E-2</v>
      </c>
      <c r="K11" cm="1">
        <f t="array" ref="K11">GEOMEAN(1+'Macro Factors'!B2:B1194)-1</f>
        <v>5.5144735498275921E-3</v>
      </c>
      <c r="M11">
        <f>12 * AVERAGE('Macro Factors'!B2:B1194)</f>
        <v>8.308566638725888E-2</v>
      </c>
    </row>
    <row r="12" spans="1:13" x14ac:dyDescent="0.55000000000000004">
      <c r="A12" s="22" t="s">
        <v>1551</v>
      </c>
      <c r="B12">
        <v>5.6744958161767389E-3</v>
      </c>
      <c r="C12">
        <v>4.8599999999999997E-2</v>
      </c>
      <c r="D12">
        <v>5.5999999999999987E-2</v>
      </c>
      <c r="E12">
        <v>8.2899999999999988E-2</v>
      </c>
      <c r="F12">
        <v>1E-4</v>
      </c>
      <c r="G12">
        <f t="shared" si="0"/>
        <v>5.5744958161767387E-3</v>
      </c>
    </row>
    <row r="13" spans="1:13" x14ac:dyDescent="0.55000000000000004">
      <c r="A13" s="22" t="s">
        <v>1552</v>
      </c>
      <c r="B13">
        <v>3.8164401240453172E-2</v>
      </c>
      <c r="C13">
        <v>1.8100000000000002E-2</v>
      </c>
      <c r="D13">
        <v>1.4E-3</v>
      </c>
      <c r="E13">
        <v>3.4700000000000002E-2</v>
      </c>
      <c r="F13">
        <v>2.9999999999999997E-4</v>
      </c>
      <c r="G13">
        <f t="shared" si="0"/>
        <v>3.786440124045317E-2</v>
      </c>
      <c r="I13" s="9" t="s">
        <v>1672</v>
      </c>
      <c r="J13" s="9" t="s">
        <v>1675</v>
      </c>
      <c r="K13" s="9" t="s">
        <v>1673</v>
      </c>
      <c r="L13" s="24"/>
      <c r="M13" s="24"/>
    </row>
    <row r="14" spans="1:13" x14ac:dyDescent="0.55000000000000004">
      <c r="A14" s="22" t="s">
        <v>1553</v>
      </c>
      <c r="B14">
        <v>4.0392747965702469E-2</v>
      </c>
      <c r="C14">
        <v>1.9400000000000001E-2</v>
      </c>
      <c r="D14">
        <v>-1.1599999999999999E-2</v>
      </c>
      <c r="E14">
        <v>-2.76E-2</v>
      </c>
      <c r="F14">
        <v>4.0000000000000002E-4</v>
      </c>
      <c r="G14">
        <f t="shared" si="0"/>
        <v>3.9992747965702471E-2</v>
      </c>
      <c r="I14" t="s">
        <v>1670</v>
      </c>
      <c r="J14" s="25">
        <f>J9 + J10 * J11</f>
        <v>0.11045961305114635</v>
      </c>
      <c r="K14">
        <f>K9+K10*K11</f>
        <v>8.6133010875955283E-3</v>
      </c>
    </row>
    <row r="15" spans="1:13" x14ac:dyDescent="0.55000000000000004">
      <c r="A15" s="22" t="s">
        <v>1554</v>
      </c>
      <c r="B15">
        <v>-1.036367048744791E-2</v>
      </c>
      <c r="C15">
        <v>3.5499999999999997E-2</v>
      </c>
      <c r="D15">
        <v>-2.1499999999999998E-2</v>
      </c>
      <c r="E15">
        <v>-1.4999999999999999E-2</v>
      </c>
      <c r="F15">
        <v>4.0000000000000002E-4</v>
      </c>
      <c r="G15">
        <f t="shared" si="0"/>
        <v>-1.076367048744791E-2</v>
      </c>
    </row>
    <row r="16" spans="1:13" x14ac:dyDescent="0.55000000000000004">
      <c r="A16" s="22" t="s">
        <v>1555</v>
      </c>
      <c r="B16">
        <v>3.5624959272523071E-2</v>
      </c>
      <c r="C16">
        <v>1.6999999999999999E-3</v>
      </c>
      <c r="D16">
        <v>1.1299999999999999E-2</v>
      </c>
      <c r="E16">
        <v>-3.3300000000000003E-2</v>
      </c>
      <c r="F16">
        <v>2.9999999999999997E-4</v>
      </c>
      <c r="G16">
        <f t="shared" si="0"/>
        <v>3.532495927252307E-2</v>
      </c>
    </row>
    <row r="17" spans="1:7" x14ac:dyDescent="0.55000000000000004">
      <c r="A17" s="22" t="s">
        <v>1556</v>
      </c>
      <c r="B17">
        <v>3.947733265395148E-2</v>
      </c>
      <c r="C17">
        <v>1.0800000000000001E-2</v>
      </c>
      <c r="D17">
        <v>6.6E-3</v>
      </c>
      <c r="E17">
        <v>-2.0500000000000001E-2</v>
      </c>
      <c r="F17">
        <v>5.0000000000000001E-4</v>
      </c>
      <c r="G17">
        <f t="shared" si="0"/>
        <v>3.897733265395148E-2</v>
      </c>
    </row>
    <row r="18" spans="1:7" x14ac:dyDescent="0.55000000000000004">
      <c r="A18" s="22" t="s">
        <v>1557</v>
      </c>
      <c r="B18">
        <v>2.0157816923483281E-2</v>
      </c>
      <c r="C18">
        <v>1.0699999999999999E-2</v>
      </c>
      <c r="D18">
        <v>-2.52E-2</v>
      </c>
      <c r="E18">
        <v>-3.8199999999999998E-2</v>
      </c>
      <c r="F18">
        <v>5.9999999999999995E-4</v>
      </c>
      <c r="G18">
        <f t="shared" si="0"/>
        <v>1.9557816923483282E-2</v>
      </c>
    </row>
    <row r="19" spans="1:7" x14ac:dyDescent="0.55000000000000004">
      <c r="A19" s="22" t="s">
        <v>1558</v>
      </c>
      <c r="B19">
        <v>-7.3723749153198348E-3</v>
      </c>
      <c r="C19">
        <v>7.9000000000000008E-3</v>
      </c>
      <c r="D19">
        <v>2.2100000000000002E-2</v>
      </c>
      <c r="E19">
        <v>1.4999999999999999E-2</v>
      </c>
      <c r="F19">
        <v>5.9999999999999995E-4</v>
      </c>
      <c r="G19">
        <f t="shared" si="0"/>
        <v>-7.9723749153198346E-3</v>
      </c>
    </row>
    <row r="20" spans="1:7" x14ac:dyDescent="0.55000000000000004">
      <c r="A20" s="22" t="s">
        <v>1559</v>
      </c>
      <c r="B20">
        <v>5.4693358334581443E-2</v>
      </c>
      <c r="C20">
        <v>1.8800000000000001E-2</v>
      </c>
      <c r="D20">
        <v>-1.4500000000000001E-2</v>
      </c>
      <c r="E20">
        <v>-2.3E-3</v>
      </c>
      <c r="F20">
        <v>7.000000000000001E-4</v>
      </c>
      <c r="G20">
        <f t="shared" si="0"/>
        <v>5.3993358334581444E-2</v>
      </c>
    </row>
    <row r="21" spans="1:7" x14ac:dyDescent="0.55000000000000004">
      <c r="A21" s="22" t="s">
        <v>1560</v>
      </c>
      <c r="B21">
        <v>2.8472860878267611E-2</v>
      </c>
      <c r="C21">
        <v>1.8E-3</v>
      </c>
      <c r="D21">
        <v>-1.67E-2</v>
      </c>
      <c r="E21">
        <v>-2.1299999999999999E-2</v>
      </c>
      <c r="F21">
        <v>8.9999999999999998E-4</v>
      </c>
      <c r="G21">
        <f t="shared" si="0"/>
        <v>2.7572860878267609E-2</v>
      </c>
    </row>
    <row r="22" spans="1:7" x14ac:dyDescent="0.55000000000000004">
      <c r="A22" s="22" t="s">
        <v>1561</v>
      </c>
      <c r="B22">
        <v>1.563256264822011E-3</v>
      </c>
      <c r="C22">
        <v>2.4899999999999999E-2</v>
      </c>
      <c r="D22">
        <v>4.4499999999999998E-2</v>
      </c>
      <c r="E22">
        <v>3.15E-2</v>
      </c>
      <c r="F22">
        <v>8.9999999999999998E-4</v>
      </c>
      <c r="G22">
        <f t="shared" si="0"/>
        <v>6.6325626482201098E-4</v>
      </c>
    </row>
    <row r="23" spans="1:7" x14ac:dyDescent="0.55000000000000004">
      <c r="A23" s="22" t="s">
        <v>1562</v>
      </c>
      <c r="B23">
        <v>0.11666019411376841</v>
      </c>
      <c r="C23">
        <v>2.2599999999999999E-2</v>
      </c>
      <c r="D23">
        <v>-1.9300000000000001E-2</v>
      </c>
      <c r="E23">
        <v>1.2999999999999999E-3</v>
      </c>
      <c r="F23">
        <v>8.9999999999999998E-4</v>
      </c>
      <c r="G23">
        <f t="shared" si="0"/>
        <v>0.11576019411376841</v>
      </c>
    </row>
    <row r="24" spans="1:7" x14ac:dyDescent="0.55000000000000004">
      <c r="A24" s="22" t="s">
        <v>1563</v>
      </c>
      <c r="B24">
        <v>1.190160349934777E-2</v>
      </c>
      <c r="C24">
        <v>3.1199999999999999E-2</v>
      </c>
      <c r="D24">
        <v>-6.0000000000000001E-3</v>
      </c>
      <c r="E24">
        <v>-8.9999999999999998E-4</v>
      </c>
      <c r="F24">
        <v>8.0000000000000004E-4</v>
      </c>
      <c r="G24">
        <f t="shared" si="0"/>
        <v>1.110160349934777E-2</v>
      </c>
    </row>
    <row r="25" spans="1:7" x14ac:dyDescent="0.55000000000000004">
      <c r="A25" s="22" t="s">
        <v>1564</v>
      </c>
      <c r="B25">
        <v>2.138058750229321E-2</v>
      </c>
      <c r="C25">
        <v>1.06E-2</v>
      </c>
      <c r="D25">
        <v>-1.32E-2</v>
      </c>
      <c r="E25">
        <v>5.0000000000000001E-4</v>
      </c>
      <c r="F25">
        <v>8.9999999999999998E-4</v>
      </c>
      <c r="G25">
        <f t="shared" si="0"/>
        <v>2.0480587502293209E-2</v>
      </c>
    </row>
    <row r="26" spans="1:7" x14ac:dyDescent="0.55000000000000004">
      <c r="A26" s="22" t="s">
        <v>1565</v>
      </c>
      <c r="B26">
        <v>0.11070845632399171</v>
      </c>
      <c r="C26">
        <v>5.5800000000000002E-2</v>
      </c>
      <c r="D26">
        <v>-3.1600000000000003E-2</v>
      </c>
      <c r="E26">
        <v>-1.32E-2</v>
      </c>
      <c r="F26">
        <v>1.1000000000000001E-3</v>
      </c>
      <c r="G26">
        <f t="shared" si="0"/>
        <v>0.1096084563239917</v>
      </c>
    </row>
    <row r="27" spans="1:7" x14ac:dyDescent="0.55000000000000004">
      <c r="A27" s="22" t="s">
        <v>1566</v>
      </c>
      <c r="B27">
        <v>-1.3051357116066861E-2</v>
      </c>
      <c r="C27">
        <v>-3.6400000000000002E-2</v>
      </c>
      <c r="D27">
        <v>2.7000000000000001E-3</v>
      </c>
      <c r="E27">
        <v>-1.0999999999999999E-2</v>
      </c>
      <c r="F27">
        <v>1.1000000000000001E-3</v>
      </c>
      <c r="G27">
        <f t="shared" si="0"/>
        <v>-1.4151357116066861E-2</v>
      </c>
    </row>
    <row r="28" spans="1:7" x14ac:dyDescent="0.55000000000000004">
      <c r="A28" s="22" t="s">
        <v>1567</v>
      </c>
      <c r="B28">
        <v>-2.208870861270951E-2</v>
      </c>
      <c r="C28">
        <v>-2.35E-2</v>
      </c>
      <c r="D28">
        <v>4.0500000000000001E-2</v>
      </c>
      <c r="E28">
        <v>-2.0999999999999999E-3</v>
      </c>
      <c r="F28">
        <v>1.1999999999999999E-3</v>
      </c>
      <c r="G28">
        <f t="shared" si="0"/>
        <v>-2.328870861270951E-2</v>
      </c>
    </row>
    <row r="29" spans="1:7" x14ac:dyDescent="0.55000000000000004">
      <c r="A29" s="22" t="s">
        <v>1568</v>
      </c>
      <c r="B29">
        <v>2.4652173349318799E-2</v>
      </c>
      <c r="C29">
        <v>2.7000000000000001E-3</v>
      </c>
      <c r="D29">
        <v>1.09E-2</v>
      </c>
      <c r="E29">
        <v>5.3E-3</v>
      </c>
      <c r="F29">
        <v>1.4E-3</v>
      </c>
      <c r="G29">
        <f t="shared" si="0"/>
        <v>2.3252173349318801E-2</v>
      </c>
    </row>
    <row r="30" spans="1:7" x14ac:dyDescent="0.55000000000000004">
      <c r="A30" s="22" t="s">
        <v>1569</v>
      </c>
      <c r="B30">
        <v>5.6886099052466221E-2</v>
      </c>
      <c r="C30">
        <v>2.6599999999999999E-2</v>
      </c>
      <c r="D30">
        <v>5.2400000000000002E-2</v>
      </c>
      <c r="E30">
        <v>-3.1399999999999997E-2</v>
      </c>
      <c r="F30">
        <v>1.4E-3</v>
      </c>
      <c r="G30">
        <f t="shared" si="0"/>
        <v>5.5486099052466223E-2</v>
      </c>
    </row>
    <row r="31" spans="1:7" x14ac:dyDescent="0.55000000000000004">
      <c r="A31" s="22" t="s">
        <v>1570</v>
      </c>
      <c r="B31">
        <v>1.99725516607141E-3</v>
      </c>
      <c r="C31">
        <v>4.8999999999999998E-3</v>
      </c>
      <c r="D31">
        <v>1.11E-2</v>
      </c>
      <c r="E31">
        <v>-2.3300000000000001E-2</v>
      </c>
      <c r="F31">
        <v>1.4E-3</v>
      </c>
      <c r="G31">
        <f t="shared" si="0"/>
        <v>5.9725516607140997E-4</v>
      </c>
    </row>
    <row r="32" spans="1:7" x14ac:dyDescent="0.55000000000000004">
      <c r="A32" s="22" t="s">
        <v>1571</v>
      </c>
      <c r="B32">
        <v>7.5753188966979357E-2</v>
      </c>
      <c r="C32">
        <v>3.2000000000000001E-2</v>
      </c>
      <c r="D32">
        <v>-2.23E-2</v>
      </c>
      <c r="E32">
        <v>4.8999999999999998E-3</v>
      </c>
      <c r="F32">
        <v>1.6000000000000001E-3</v>
      </c>
      <c r="G32">
        <f t="shared" si="0"/>
        <v>7.4153188966979353E-2</v>
      </c>
    </row>
    <row r="33" spans="1:7" x14ac:dyDescent="0.55000000000000004">
      <c r="A33" s="22" t="s">
        <v>1572</v>
      </c>
      <c r="B33">
        <v>5.891788489073857E-2</v>
      </c>
      <c r="C33">
        <v>3.4500000000000003E-2</v>
      </c>
      <c r="D33">
        <v>1.14E-2</v>
      </c>
      <c r="E33">
        <v>-3.9100000000000003E-2</v>
      </c>
      <c r="F33">
        <v>1.6000000000000001E-3</v>
      </c>
      <c r="G33">
        <f t="shared" si="0"/>
        <v>5.7317884890738573E-2</v>
      </c>
    </row>
    <row r="34" spans="1:7" x14ac:dyDescent="0.55000000000000004">
      <c r="A34" s="22" t="s">
        <v>1573</v>
      </c>
      <c r="B34">
        <v>2.207891499890224E-2</v>
      </c>
      <c r="C34">
        <v>5.9999999999999995E-4</v>
      </c>
      <c r="D34">
        <v>-2.29E-2</v>
      </c>
      <c r="E34">
        <v>-1.6199999999999999E-2</v>
      </c>
      <c r="F34">
        <v>1.5E-3</v>
      </c>
      <c r="G34">
        <f t="shared" si="0"/>
        <v>2.0578914998902239E-2</v>
      </c>
    </row>
    <row r="35" spans="1:7" x14ac:dyDescent="0.55000000000000004">
      <c r="A35" s="22" t="s">
        <v>1574</v>
      </c>
      <c r="B35">
        <v>-6.6101449202554674E-2</v>
      </c>
      <c r="C35">
        <v>-7.6499999999999999E-2</v>
      </c>
      <c r="D35">
        <v>-4.7E-2</v>
      </c>
      <c r="E35">
        <v>3.3799999999999997E-2</v>
      </c>
      <c r="F35">
        <v>1.9E-3</v>
      </c>
      <c r="G35">
        <f t="shared" si="0"/>
        <v>-6.8001449202554673E-2</v>
      </c>
    </row>
    <row r="36" spans="1:7" x14ac:dyDescent="0.55000000000000004">
      <c r="A36" s="22" t="s">
        <v>1575</v>
      </c>
      <c r="B36">
        <v>3.8198788717680898E-2</v>
      </c>
      <c r="C36">
        <v>1.7100000000000001E-2</v>
      </c>
      <c r="D36">
        <v>-7.3000000000000001E-3</v>
      </c>
      <c r="E36">
        <v>3.5999999999999999E-3</v>
      </c>
      <c r="F36">
        <v>1.8E-3</v>
      </c>
      <c r="G36">
        <f t="shared" si="0"/>
        <v>3.6398788717680895E-2</v>
      </c>
    </row>
    <row r="37" spans="1:7" x14ac:dyDescent="0.55000000000000004">
      <c r="A37" s="22" t="s">
        <v>1576</v>
      </c>
      <c r="B37">
        <v>-8.0090259768858307E-2</v>
      </c>
      <c r="C37">
        <v>-9.5500000000000002E-2</v>
      </c>
      <c r="D37">
        <v>-2.3099999999999999E-2</v>
      </c>
      <c r="E37">
        <v>-1.9199999999999998E-2</v>
      </c>
      <c r="F37">
        <v>1.9E-3</v>
      </c>
      <c r="G37">
        <f t="shared" si="0"/>
        <v>-8.1990259768858306E-2</v>
      </c>
    </row>
    <row r="38" spans="1:7" x14ac:dyDescent="0.55000000000000004">
      <c r="A38" s="22" t="s">
        <v>1577</v>
      </c>
      <c r="B38">
        <v>2.8157971220201361E-2</v>
      </c>
      <c r="C38">
        <v>8.3699999999999997E-2</v>
      </c>
      <c r="D38">
        <v>2.76E-2</v>
      </c>
      <c r="E38">
        <v>-3.8999999999999998E-3</v>
      </c>
      <c r="F38">
        <v>2.0999999999999999E-3</v>
      </c>
      <c r="G38">
        <f t="shared" si="0"/>
        <v>2.605797122020136E-2</v>
      </c>
    </row>
    <row r="39" spans="1:7" x14ac:dyDescent="0.55000000000000004">
      <c r="A39" s="22" t="s">
        <v>1578</v>
      </c>
      <c r="B39">
        <v>7.2776061784522339E-2</v>
      </c>
      <c r="C39">
        <v>3.4200000000000001E-2</v>
      </c>
      <c r="D39">
        <v>2.0500000000000001E-2</v>
      </c>
      <c r="E39">
        <v>-2.6599999999999999E-2</v>
      </c>
      <c r="F39">
        <v>1.8E-3</v>
      </c>
      <c r="G39">
        <f t="shared" si="0"/>
        <v>7.0976061784522343E-2</v>
      </c>
    </row>
    <row r="40" spans="1:7" x14ac:dyDescent="0.55000000000000004">
      <c r="A40" s="22" t="s">
        <v>1579</v>
      </c>
      <c r="B40">
        <v>5.7249739344493289E-2</v>
      </c>
      <c r="C40">
        <v>1.0999999999999999E-2</v>
      </c>
      <c r="D40">
        <v>-3.0300000000000001E-2</v>
      </c>
      <c r="E40">
        <v>-4.1399999999999999E-2</v>
      </c>
      <c r="F40">
        <v>1.9E-3</v>
      </c>
      <c r="G40">
        <f t="shared" si="0"/>
        <v>5.534973934449329E-2</v>
      </c>
    </row>
    <row r="41" spans="1:7" x14ac:dyDescent="0.55000000000000004">
      <c r="A41" s="22" t="s">
        <v>1580</v>
      </c>
      <c r="B41">
        <v>0.10734252920801229</v>
      </c>
      <c r="C41">
        <v>3.9699999999999999E-2</v>
      </c>
      <c r="D41">
        <v>-1.7399999999999999E-2</v>
      </c>
      <c r="E41">
        <v>2.1299999999999999E-2</v>
      </c>
      <c r="F41">
        <v>2.0999999999999999E-3</v>
      </c>
      <c r="G41">
        <f t="shared" si="0"/>
        <v>0.10524252920801229</v>
      </c>
    </row>
    <row r="42" spans="1:7" x14ac:dyDescent="0.55000000000000004">
      <c r="A42" s="22" t="s">
        <v>1581</v>
      </c>
      <c r="B42">
        <v>-5.2986208526127787E-2</v>
      </c>
      <c r="C42">
        <v>-6.9199999999999998E-2</v>
      </c>
      <c r="D42">
        <v>-1.26E-2</v>
      </c>
      <c r="E42">
        <v>-2.4500000000000001E-2</v>
      </c>
      <c r="F42">
        <v>2.0999999999999999E-3</v>
      </c>
      <c r="G42">
        <f t="shared" si="0"/>
        <v>-5.5086208526127785E-2</v>
      </c>
    </row>
    <row r="43" spans="1:7" x14ac:dyDescent="0.55000000000000004">
      <c r="A43" s="22" t="s">
        <v>1582</v>
      </c>
      <c r="B43">
        <v>8.7127160931511183E-2</v>
      </c>
      <c r="C43">
        <v>6.9199999999999998E-2</v>
      </c>
      <c r="D43">
        <v>2.5999999999999999E-3</v>
      </c>
      <c r="E43">
        <v>-6.4000000000000003E-3</v>
      </c>
      <c r="F43">
        <v>1.8E-3</v>
      </c>
      <c r="G43">
        <f t="shared" si="0"/>
        <v>8.5327160931511187E-2</v>
      </c>
    </row>
    <row r="44" spans="1:7" x14ac:dyDescent="0.55000000000000004">
      <c r="A44" s="22" t="s">
        <v>1583</v>
      </c>
      <c r="B44">
        <v>1.724411025815353E-2</v>
      </c>
      <c r="C44">
        <v>1.23E-2</v>
      </c>
      <c r="D44">
        <v>-1.9599999999999999E-2</v>
      </c>
      <c r="E44">
        <v>5.0000000000000001E-3</v>
      </c>
      <c r="F44">
        <v>1.9E-3</v>
      </c>
      <c r="G44">
        <f t="shared" si="0"/>
        <v>1.5344110258153529E-2</v>
      </c>
    </row>
    <row r="45" spans="1:7" x14ac:dyDescent="0.55000000000000004">
      <c r="A45" s="22" t="s">
        <v>1584</v>
      </c>
      <c r="B45">
        <v>1.166771068256733E-2</v>
      </c>
      <c r="C45">
        <v>-2.5499999999999998E-2</v>
      </c>
      <c r="D45">
        <v>-2.3900000000000001E-2</v>
      </c>
      <c r="E45">
        <v>-4.7699999999999992E-2</v>
      </c>
      <c r="F45">
        <v>1.6000000000000001E-3</v>
      </c>
      <c r="G45">
        <f t="shared" si="0"/>
        <v>1.006771068256733E-2</v>
      </c>
    </row>
    <row r="46" spans="1:7" x14ac:dyDescent="0.55000000000000004">
      <c r="A46" s="22" t="s">
        <v>1585</v>
      </c>
      <c r="B46">
        <v>1.1844855088462671E-2</v>
      </c>
      <c r="C46">
        <v>1.41E-2</v>
      </c>
      <c r="D46">
        <v>-9.7000000000000003E-3</v>
      </c>
      <c r="E46">
        <v>6.7599999999999993E-2</v>
      </c>
      <c r="F46">
        <v>1.8E-3</v>
      </c>
      <c r="G46">
        <f t="shared" si="0"/>
        <v>1.0044855088462671E-2</v>
      </c>
    </row>
    <row r="47" spans="1:7" x14ac:dyDescent="0.55000000000000004">
      <c r="A47" s="22" t="s">
        <v>1586</v>
      </c>
      <c r="B47">
        <v>3.1216680019846121E-2</v>
      </c>
      <c r="C47">
        <v>2.07E-2</v>
      </c>
      <c r="D47">
        <v>2.7000000000000001E-3</v>
      </c>
      <c r="E47">
        <v>-1.9199999999999998E-2</v>
      </c>
      <c r="F47">
        <v>1.5E-3</v>
      </c>
      <c r="G47">
        <f t="shared" si="0"/>
        <v>2.971668001984612E-2</v>
      </c>
    </row>
    <row r="48" spans="1:7" x14ac:dyDescent="0.55000000000000004">
      <c r="A48" s="22" t="s">
        <v>1587</v>
      </c>
      <c r="B48">
        <v>5.5869258983028303E-2</v>
      </c>
      <c r="C48">
        <v>3.8699999999999998E-2</v>
      </c>
      <c r="D48">
        <v>7.1999999999999998E-3</v>
      </c>
      <c r="E48">
        <v>-0.02</v>
      </c>
      <c r="F48">
        <v>1.1999999999999999E-3</v>
      </c>
      <c r="G48">
        <f t="shared" si="0"/>
        <v>5.4669258983028303E-2</v>
      </c>
    </row>
    <row r="49" spans="1:7" x14ac:dyDescent="0.55000000000000004">
      <c r="A49" s="22" t="s">
        <v>1588</v>
      </c>
      <c r="B49">
        <v>4.5294159536783278E-2</v>
      </c>
      <c r="C49">
        <v>2.7699999999999999E-2</v>
      </c>
      <c r="D49">
        <v>7.6E-3</v>
      </c>
      <c r="E49">
        <v>1.7299999999999999E-2</v>
      </c>
      <c r="F49">
        <v>1.4E-3</v>
      </c>
      <c r="G49">
        <f t="shared" si="0"/>
        <v>4.389415953678328E-2</v>
      </c>
    </row>
    <row r="50" spans="1:7" x14ac:dyDescent="0.55000000000000004">
      <c r="A50" s="22" t="s">
        <v>1589</v>
      </c>
      <c r="B50">
        <v>7.945462618158361E-2</v>
      </c>
      <c r="C50">
        <v>-1.1000000000000001E-3</v>
      </c>
      <c r="D50">
        <v>-3.1E-2</v>
      </c>
      <c r="E50">
        <v>-6.2199999999999998E-2</v>
      </c>
      <c r="F50">
        <v>1.2999999999999999E-3</v>
      </c>
      <c r="G50">
        <f t="shared" si="0"/>
        <v>7.8154626181583614E-2</v>
      </c>
    </row>
    <row r="51" spans="1:7" x14ac:dyDescent="0.55000000000000004">
      <c r="A51" s="22" t="s">
        <v>1590</v>
      </c>
      <c r="B51">
        <v>-4.8287666858274243E-2</v>
      </c>
      <c r="C51">
        <v>-8.1500000000000003E-2</v>
      </c>
      <c r="D51">
        <v>1.0800000000000001E-2</v>
      </c>
      <c r="E51">
        <v>-3.8199999999999998E-2</v>
      </c>
      <c r="F51">
        <v>1.1999999999999999E-3</v>
      </c>
      <c r="G51">
        <f t="shared" si="0"/>
        <v>-4.9487666858274243E-2</v>
      </c>
    </row>
    <row r="52" spans="1:7" x14ac:dyDescent="0.55000000000000004">
      <c r="A52" s="22" t="s">
        <v>1591</v>
      </c>
      <c r="B52">
        <v>-2.3882527876901372E-2</v>
      </c>
      <c r="C52">
        <v>-0.13370000000000001</v>
      </c>
      <c r="D52">
        <v>-4.6899999999999997E-2</v>
      </c>
      <c r="E52">
        <v>-0.13830000000000001</v>
      </c>
      <c r="F52">
        <v>1.1999999999999999E-3</v>
      </c>
      <c r="G52">
        <f t="shared" si="0"/>
        <v>-2.5082527876901371E-2</v>
      </c>
    </row>
    <row r="53" spans="1:7" x14ac:dyDescent="0.55000000000000004">
      <c r="A53" s="22" t="s">
        <v>1592</v>
      </c>
      <c r="B53">
        <v>0.1363262372715075</v>
      </c>
      <c r="C53">
        <v>0.13600000000000001</v>
      </c>
      <c r="D53">
        <v>2.5000000000000001E-2</v>
      </c>
      <c r="E53">
        <v>-1.34E-2</v>
      </c>
      <c r="F53">
        <v>0</v>
      </c>
      <c r="G53">
        <f t="shared" si="0"/>
        <v>0.1363262372715075</v>
      </c>
    </row>
    <row r="54" spans="1:7" x14ac:dyDescent="0.55000000000000004">
      <c r="A54" s="22" t="s">
        <v>1593</v>
      </c>
      <c r="B54">
        <v>2.2543073126972461E-2</v>
      </c>
      <c r="C54">
        <v>5.57E-2</v>
      </c>
      <c r="D54">
        <v>2.4E-2</v>
      </c>
      <c r="E54">
        <v>-0.05</v>
      </c>
      <c r="F54">
        <v>1E-4</v>
      </c>
      <c r="G54">
        <f t="shared" si="0"/>
        <v>2.2443073126972461E-2</v>
      </c>
    </row>
    <row r="55" spans="1:7" x14ac:dyDescent="0.55000000000000004">
      <c r="A55" s="22" t="s">
        <v>1594</v>
      </c>
      <c r="B55">
        <v>0.1136522796752244</v>
      </c>
      <c r="C55">
        <v>2.4500000000000001E-2</v>
      </c>
      <c r="D55">
        <v>2.6700000000000002E-2</v>
      </c>
      <c r="E55">
        <v>-2.1700000000000001E-2</v>
      </c>
      <c r="F55">
        <v>1E-4</v>
      </c>
      <c r="G55">
        <f t="shared" si="0"/>
        <v>0.1135522796752244</v>
      </c>
    </row>
    <row r="56" spans="1:7" x14ac:dyDescent="0.55000000000000004">
      <c r="A56" s="22" t="s">
        <v>1595</v>
      </c>
      <c r="B56">
        <v>7.3705925330156408E-3</v>
      </c>
      <c r="C56">
        <v>5.8299999999999998E-2</v>
      </c>
      <c r="D56">
        <v>-2.35E-2</v>
      </c>
      <c r="E56">
        <v>-1.44E-2</v>
      </c>
      <c r="F56">
        <v>1E-4</v>
      </c>
      <c r="G56">
        <f t="shared" si="0"/>
        <v>7.2705925330156405E-3</v>
      </c>
    </row>
    <row r="57" spans="1:7" x14ac:dyDescent="0.55000000000000004">
      <c r="A57" s="22" t="s">
        <v>1596</v>
      </c>
      <c r="B57">
        <v>0.1000930220201601</v>
      </c>
      <c r="C57">
        <v>7.6200000000000004E-2</v>
      </c>
      <c r="D57">
        <v>-2E-3</v>
      </c>
      <c r="E57">
        <v>-3.0200000000000001E-2</v>
      </c>
      <c r="F57">
        <v>1E-4</v>
      </c>
      <c r="G57">
        <f t="shared" si="0"/>
        <v>9.9993022020160097E-2</v>
      </c>
    </row>
    <row r="58" spans="1:7" x14ac:dyDescent="0.55000000000000004">
      <c r="A58" s="22" t="s">
        <v>1597</v>
      </c>
      <c r="B58">
        <v>-6.5142296633861396E-2</v>
      </c>
      <c r="C58">
        <v>-3.6400000000000002E-2</v>
      </c>
      <c r="D58">
        <v>5.9999999999999995E-4</v>
      </c>
      <c r="E58">
        <v>-2.7199999999999998E-2</v>
      </c>
      <c r="F58">
        <v>1E-4</v>
      </c>
      <c r="G58">
        <f t="shared" si="0"/>
        <v>-6.5242296633861399E-2</v>
      </c>
    </row>
    <row r="59" spans="1:7" x14ac:dyDescent="0.55000000000000004">
      <c r="A59" s="22" t="s">
        <v>1598</v>
      </c>
      <c r="B59">
        <v>-3.7370063392828001E-2</v>
      </c>
      <c r="C59">
        <v>-2.0799999999999999E-2</v>
      </c>
      <c r="D59">
        <v>4.3400000000000001E-2</v>
      </c>
      <c r="E59">
        <v>4.2500000000000003E-2</v>
      </c>
      <c r="F59">
        <v>1E-4</v>
      </c>
      <c r="G59">
        <f t="shared" si="0"/>
        <v>-3.7470063392828004E-2</v>
      </c>
    </row>
    <row r="60" spans="1:7" x14ac:dyDescent="0.55000000000000004">
      <c r="A60" s="22" t="s">
        <v>1599</v>
      </c>
      <c r="B60">
        <v>5.729248799411657E-2</v>
      </c>
      <c r="C60">
        <v>0.1245</v>
      </c>
      <c r="D60">
        <v>5.8099999999999999E-2</v>
      </c>
      <c r="E60">
        <v>2.0899999999999998E-2</v>
      </c>
      <c r="F60">
        <v>1E-4</v>
      </c>
      <c r="G60">
        <f t="shared" si="0"/>
        <v>5.7192487994116567E-2</v>
      </c>
    </row>
    <row r="61" spans="1:7" x14ac:dyDescent="0.55000000000000004">
      <c r="A61" s="22" t="s">
        <v>1600</v>
      </c>
      <c r="B61">
        <v>4.1726087673156893E-2</v>
      </c>
      <c r="C61">
        <v>4.6300000000000001E-2</v>
      </c>
      <c r="D61">
        <v>5.0099999999999999E-2</v>
      </c>
      <c r="E61">
        <v>-1.6799999999999999E-2</v>
      </c>
      <c r="F61">
        <v>1E-4</v>
      </c>
      <c r="G61">
        <f t="shared" si="0"/>
        <v>4.162608767315689E-2</v>
      </c>
    </row>
    <row r="62" spans="1:7" x14ac:dyDescent="0.55000000000000004">
      <c r="A62" s="22" t="s">
        <v>1601</v>
      </c>
      <c r="B62">
        <v>4.2891828072384008E-2</v>
      </c>
      <c r="C62">
        <v>-7.000000000000001E-4</v>
      </c>
      <c r="D62">
        <v>7.1399999999999991E-2</v>
      </c>
      <c r="E62">
        <v>3.2199999999999999E-2</v>
      </c>
      <c r="F62">
        <v>0</v>
      </c>
      <c r="G62">
        <f t="shared" si="0"/>
        <v>4.2891828072384008E-2</v>
      </c>
    </row>
    <row r="63" spans="1:7" x14ac:dyDescent="0.55000000000000004">
      <c r="A63" s="22" t="s">
        <v>1602</v>
      </c>
      <c r="B63">
        <v>1.810567627037019E-3</v>
      </c>
      <c r="C63">
        <v>2.81E-2</v>
      </c>
      <c r="D63">
        <v>2.0199999999999999E-2</v>
      </c>
      <c r="E63">
        <v>7.2000000000000008E-2</v>
      </c>
      <c r="F63">
        <v>0</v>
      </c>
      <c r="G63">
        <f t="shared" si="0"/>
        <v>1.810567627037019E-3</v>
      </c>
    </row>
    <row r="64" spans="1:7" x14ac:dyDescent="0.55000000000000004">
      <c r="A64" s="22" t="s">
        <v>1603</v>
      </c>
      <c r="B64">
        <v>1.692485841881064E-2</v>
      </c>
      <c r="C64">
        <v>3.1600000000000003E-2</v>
      </c>
      <c r="D64">
        <v>-2.3300000000000001E-2</v>
      </c>
      <c r="E64">
        <v>7.3499999999999996E-2</v>
      </c>
      <c r="F64">
        <v>0</v>
      </c>
      <c r="G64">
        <f t="shared" si="0"/>
        <v>1.692485841881064E-2</v>
      </c>
    </row>
    <row r="65" spans="1:7" x14ac:dyDescent="0.55000000000000004">
      <c r="A65" s="22" t="s">
        <v>1604</v>
      </c>
      <c r="B65">
        <v>6.9601926488939592E-2</v>
      </c>
      <c r="C65">
        <v>4.9500000000000002E-2</v>
      </c>
      <c r="D65">
        <v>-3.1899999999999998E-2</v>
      </c>
      <c r="E65">
        <v>-1.0200000000000001E-2</v>
      </c>
      <c r="F65">
        <v>0</v>
      </c>
      <c r="G65">
        <f t="shared" si="0"/>
        <v>6.9601926488939592E-2</v>
      </c>
    </row>
    <row r="66" spans="1:7" x14ac:dyDescent="0.55000000000000004">
      <c r="A66" s="22" t="s">
        <v>1605</v>
      </c>
      <c r="B66">
        <v>-9.9136646779348636E-3</v>
      </c>
      <c r="C66">
        <v>3.0000000000000001E-3</v>
      </c>
      <c r="D66">
        <v>-2E-3</v>
      </c>
      <c r="E66">
        <v>7.0400000000000004E-2</v>
      </c>
      <c r="F66">
        <v>0</v>
      </c>
      <c r="G66">
        <f t="shared" si="0"/>
        <v>-9.9136646779348636E-3</v>
      </c>
    </row>
    <row r="67" spans="1:7" x14ac:dyDescent="0.55000000000000004">
      <c r="A67" s="22" t="s">
        <v>1606</v>
      </c>
      <c r="B67">
        <v>8.7494353174218276E-2</v>
      </c>
      <c r="C67">
        <v>2.7400000000000001E-2</v>
      </c>
      <c r="D67">
        <v>1.7000000000000001E-2</v>
      </c>
      <c r="E67">
        <v>-7.8600000000000003E-2</v>
      </c>
      <c r="F67">
        <v>0</v>
      </c>
      <c r="G67">
        <f t="shared" ref="G67:G120" si="1">B67 - F67</f>
        <v>8.7494353174218276E-2</v>
      </c>
    </row>
    <row r="68" spans="1:7" x14ac:dyDescent="0.55000000000000004">
      <c r="A68" s="22" t="s">
        <v>1607</v>
      </c>
      <c r="B68">
        <v>5.1716437656434078E-2</v>
      </c>
      <c r="C68">
        <v>1.34E-2</v>
      </c>
      <c r="D68">
        <v>-3.9300000000000002E-2</v>
      </c>
      <c r="E68">
        <v>-1.7899999999999999E-2</v>
      </c>
      <c r="F68">
        <v>0</v>
      </c>
      <c r="G68">
        <f t="shared" si="1"/>
        <v>5.1716437656434078E-2</v>
      </c>
    </row>
    <row r="69" spans="1:7" x14ac:dyDescent="0.55000000000000004">
      <c r="A69" s="22" t="s">
        <v>1608</v>
      </c>
      <c r="B69">
        <v>5.9562529206817372E-2</v>
      </c>
      <c r="C69">
        <v>2.9399999999999999E-2</v>
      </c>
      <c r="D69">
        <v>-3.2000000000000002E-3</v>
      </c>
      <c r="E69">
        <v>-2.3E-3</v>
      </c>
      <c r="F69">
        <v>0</v>
      </c>
      <c r="G69">
        <f t="shared" si="1"/>
        <v>5.9562529206817372E-2</v>
      </c>
    </row>
    <row r="70" spans="1:7" x14ac:dyDescent="0.55000000000000004">
      <c r="A70" s="22" t="s">
        <v>1609</v>
      </c>
      <c r="B70">
        <v>-6.4331139627096579E-2</v>
      </c>
      <c r="C70">
        <v>-4.3999999999999997E-2</v>
      </c>
      <c r="D70">
        <v>6.6E-3</v>
      </c>
      <c r="E70">
        <v>5.1200000000000002E-2</v>
      </c>
      <c r="F70">
        <v>0</v>
      </c>
      <c r="G70">
        <f t="shared" si="1"/>
        <v>-6.4331139627096579E-2</v>
      </c>
    </row>
    <row r="71" spans="1:7" x14ac:dyDescent="0.55000000000000004">
      <c r="A71" s="22" t="s">
        <v>1610</v>
      </c>
      <c r="B71">
        <v>0.1762913193837907</v>
      </c>
      <c r="C71">
        <v>6.6299999999999998E-2</v>
      </c>
      <c r="D71">
        <v>-2.2599999999999999E-2</v>
      </c>
      <c r="E71">
        <v>-5.3E-3</v>
      </c>
      <c r="F71">
        <v>0</v>
      </c>
      <c r="G71">
        <f t="shared" si="1"/>
        <v>0.1762913193837907</v>
      </c>
    </row>
    <row r="72" spans="1:7" x14ac:dyDescent="0.55000000000000004">
      <c r="A72" s="22" t="s">
        <v>1611</v>
      </c>
      <c r="B72">
        <v>-3.1060542176642998E-3</v>
      </c>
      <c r="C72">
        <v>-1.5800000000000002E-2</v>
      </c>
      <c r="D72">
        <v>-1.3100000000000001E-2</v>
      </c>
      <c r="E72">
        <v>-3.7000000000000002E-3</v>
      </c>
      <c r="F72">
        <v>0</v>
      </c>
      <c r="G72">
        <f t="shared" si="1"/>
        <v>-3.1060542176642998E-3</v>
      </c>
    </row>
    <row r="73" spans="1:7" x14ac:dyDescent="0.55000000000000004">
      <c r="A73" s="22" t="s">
        <v>1612</v>
      </c>
      <c r="B73">
        <v>1.919397729914785E-2</v>
      </c>
      <c r="C73">
        <v>3.2300000000000002E-2</v>
      </c>
      <c r="D73">
        <v>-1.6299999999999999E-2</v>
      </c>
      <c r="E73">
        <v>3.2500000000000001E-2</v>
      </c>
      <c r="F73">
        <v>1E-4</v>
      </c>
      <c r="G73">
        <f t="shared" si="1"/>
        <v>1.909397729914785E-2</v>
      </c>
    </row>
    <row r="74" spans="1:7" x14ac:dyDescent="0.55000000000000004">
      <c r="A74" s="22" t="s">
        <v>1613</v>
      </c>
      <c r="B74">
        <v>-7.5344971396742455E-2</v>
      </c>
      <c r="C74">
        <v>-6.1600000000000002E-2</v>
      </c>
      <c r="D74">
        <v>-5.9299999999999999E-2</v>
      </c>
      <c r="E74">
        <v>0.12859999999999999</v>
      </c>
      <c r="F74">
        <v>0</v>
      </c>
      <c r="G74">
        <f t="shared" si="1"/>
        <v>-7.5344971396742455E-2</v>
      </c>
    </row>
    <row r="75" spans="1:7" x14ac:dyDescent="0.55000000000000004">
      <c r="A75" s="22" t="s">
        <v>1614</v>
      </c>
      <c r="B75">
        <v>-3.9198658426416011E-2</v>
      </c>
      <c r="C75">
        <v>-2.2800000000000001E-2</v>
      </c>
      <c r="D75">
        <v>2.1600000000000001E-2</v>
      </c>
      <c r="E75">
        <v>3.0599999999999999E-2</v>
      </c>
      <c r="F75">
        <v>0</v>
      </c>
      <c r="G75">
        <f t="shared" si="1"/>
        <v>-3.9198658426416011E-2</v>
      </c>
    </row>
    <row r="76" spans="1:7" x14ac:dyDescent="0.55000000000000004">
      <c r="A76" s="22" t="s">
        <v>1615</v>
      </c>
      <c r="B76">
        <v>3.3995359609132247E-2</v>
      </c>
      <c r="C76">
        <v>3.0800000000000001E-2</v>
      </c>
      <c r="D76">
        <v>-1.55E-2</v>
      </c>
      <c r="E76">
        <v>-1.9E-2</v>
      </c>
      <c r="F76">
        <v>0</v>
      </c>
      <c r="G76">
        <f t="shared" si="1"/>
        <v>3.3995359609132247E-2</v>
      </c>
    </row>
    <row r="77" spans="1:7" x14ac:dyDescent="0.55000000000000004">
      <c r="A77" s="22" t="s">
        <v>1616</v>
      </c>
      <c r="B77">
        <v>-9.9867217252404994E-2</v>
      </c>
      <c r="C77">
        <v>-9.4100000000000003E-2</v>
      </c>
      <c r="D77">
        <v>-1.35E-2</v>
      </c>
      <c r="E77">
        <v>6.1799999999999987E-2</v>
      </c>
      <c r="F77">
        <v>0</v>
      </c>
      <c r="G77">
        <f t="shared" si="1"/>
        <v>-9.9867217252404994E-2</v>
      </c>
    </row>
    <row r="78" spans="1:7" x14ac:dyDescent="0.55000000000000004">
      <c r="A78" s="22" t="s">
        <v>1617</v>
      </c>
      <c r="B78">
        <v>-2.0358654801233219E-2</v>
      </c>
      <c r="C78">
        <v>-3.3999999999999998E-3</v>
      </c>
      <c r="D78">
        <v>-1.84E-2</v>
      </c>
      <c r="E78">
        <v>8.4399999999999989E-2</v>
      </c>
      <c r="F78">
        <v>2.9999999999999997E-4</v>
      </c>
      <c r="G78">
        <f t="shared" si="1"/>
        <v>-2.0658654801233221E-2</v>
      </c>
    </row>
    <row r="79" spans="1:7" x14ac:dyDescent="0.55000000000000004">
      <c r="A79" s="22" t="s">
        <v>1618</v>
      </c>
      <c r="B79">
        <v>-5.3120406052589719E-2</v>
      </c>
      <c r="C79">
        <v>-8.4000000000000005E-2</v>
      </c>
      <c r="D79">
        <v>2.07E-2</v>
      </c>
      <c r="E79">
        <v>-0.06</v>
      </c>
      <c r="F79">
        <v>5.9999999999999995E-4</v>
      </c>
      <c r="G79">
        <f t="shared" si="1"/>
        <v>-5.3720406052589723E-2</v>
      </c>
    </row>
    <row r="80" spans="1:7" x14ac:dyDescent="0.55000000000000004">
      <c r="A80" s="22" t="s">
        <v>1619</v>
      </c>
      <c r="B80">
        <v>9.3096736350573472E-2</v>
      </c>
      <c r="C80">
        <v>9.5700000000000007E-2</v>
      </c>
      <c r="D80">
        <v>2.8400000000000002E-2</v>
      </c>
      <c r="E80">
        <v>-4.1500000000000002E-2</v>
      </c>
      <c r="F80">
        <v>8.0000000000000004E-4</v>
      </c>
      <c r="G80">
        <f t="shared" si="1"/>
        <v>9.2296736350573477E-2</v>
      </c>
    </row>
    <row r="81" spans="1:7" x14ac:dyDescent="0.55000000000000004">
      <c r="A81" s="22" t="s">
        <v>1620</v>
      </c>
      <c r="B81">
        <v>-6.8639997291447652E-2</v>
      </c>
      <c r="C81">
        <v>-3.7699999999999997E-2</v>
      </c>
      <c r="D81">
        <v>1.41E-2</v>
      </c>
      <c r="E81">
        <v>1.8E-3</v>
      </c>
      <c r="F81">
        <v>1.9E-3</v>
      </c>
      <c r="G81">
        <f t="shared" si="1"/>
        <v>-7.0539997291447651E-2</v>
      </c>
    </row>
    <row r="82" spans="1:7" x14ac:dyDescent="0.55000000000000004">
      <c r="A82" s="22" t="s">
        <v>1621</v>
      </c>
      <c r="B82">
        <v>-0.1073762591207543</v>
      </c>
      <c r="C82">
        <v>-9.3399999999999997E-2</v>
      </c>
      <c r="D82">
        <v>-7.6E-3</v>
      </c>
      <c r="E82">
        <v>2.9999999999999997E-4</v>
      </c>
      <c r="F82">
        <v>1.9E-3</v>
      </c>
      <c r="G82">
        <f t="shared" si="1"/>
        <v>-0.1092762591207543</v>
      </c>
    </row>
    <row r="83" spans="1:7" x14ac:dyDescent="0.55000000000000004">
      <c r="A83" s="22" t="s">
        <v>1622</v>
      </c>
      <c r="B83">
        <v>-3.3059405927242662E-3</v>
      </c>
      <c r="C83">
        <v>7.85E-2</v>
      </c>
      <c r="D83">
        <v>1E-4</v>
      </c>
      <c r="E83">
        <v>7.9699999999999993E-2</v>
      </c>
      <c r="F83">
        <v>2.3E-3</v>
      </c>
      <c r="G83">
        <f t="shared" si="1"/>
        <v>-5.6059405927242657E-3</v>
      </c>
    </row>
    <row r="84" spans="1:7" x14ac:dyDescent="0.55000000000000004">
      <c r="A84" s="22" t="s">
        <v>1623</v>
      </c>
      <c r="B84">
        <v>9.9125370742779051E-2</v>
      </c>
      <c r="C84">
        <v>4.6500000000000007E-2</v>
      </c>
      <c r="D84">
        <v>-3.5700000000000003E-2</v>
      </c>
      <c r="E84">
        <v>1.4800000000000001E-2</v>
      </c>
      <c r="F84">
        <v>2.8999999999999998E-3</v>
      </c>
      <c r="G84">
        <f t="shared" si="1"/>
        <v>9.6225370742779051E-2</v>
      </c>
    </row>
    <row r="85" spans="1:7" x14ac:dyDescent="0.55000000000000004">
      <c r="A85" s="22" t="s">
        <v>1624</v>
      </c>
      <c r="B85">
        <v>-5.7396505971557987E-2</v>
      </c>
      <c r="C85">
        <v>-6.3799999999999996E-2</v>
      </c>
      <c r="D85">
        <v>-7.6E-3</v>
      </c>
      <c r="E85">
        <v>1.34E-2</v>
      </c>
      <c r="F85">
        <v>3.3E-3</v>
      </c>
      <c r="G85">
        <f t="shared" si="1"/>
        <v>-6.0696505971557985E-2</v>
      </c>
    </row>
    <row r="86" spans="1:7" x14ac:dyDescent="0.55000000000000004">
      <c r="A86" s="22" t="s">
        <v>1625</v>
      </c>
      <c r="B86">
        <v>3.3316597985137308E-2</v>
      </c>
      <c r="C86">
        <v>6.6100000000000006E-2</v>
      </c>
      <c r="D86">
        <v>5.0099999999999999E-2</v>
      </c>
      <c r="E86">
        <v>-3.9399999999999998E-2</v>
      </c>
      <c r="F86">
        <v>3.5000000000000001E-3</v>
      </c>
      <c r="G86">
        <f t="shared" si="1"/>
        <v>2.9816597985137309E-2</v>
      </c>
    </row>
    <row r="87" spans="1:7" x14ac:dyDescent="0.55000000000000004">
      <c r="A87" s="22" t="s">
        <v>1626</v>
      </c>
      <c r="B87">
        <v>6.4970086499769319E-3</v>
      </c>
      <c r="C87">
        <v>-2.5700000000000001E-2</v>
      </c>
      <c r="D87">
        <v>1.0500000000000001E-2</v>
      </c>
      <c r="E87">
        <v>-8.0000000000000002E-3</v>
      </c>
      <c r="F87">
        <v>3.3999999999999998E-3</v>
      </c>
      <c r="G87">
        <f t="shared" si="1"/>
        <v>3.0970086499769321E-3</v>
      </c>
    </row>
    <row r="88" spans="1:7" x14ac:dyDescent="0.55000000000000004">
      <c r="A88" s="22" t="s">
        <v>1627</v>
      </c>
      <c r="B88">
        <v>0.15877672857358571</v>
      </c>
      <c r="C88">
        <v>2.4799999999999999E-2</v>
      </c>
      <c r="D88">
        <v>-5.4800000000000001E-2</v>
      </c>
      <c r="E88">
        <v>-9.0500000000000011E-2</v>
      </c>
      <c r="F88">
        <v>3.5999999999999999E-3</v>
      </c>
      <c r="G88">
        <f t="shared" si="1"/>
        <v>0.15517672857358572</v>
      </c>
    </row>
    <row r="89" spans="1:7" x14ac:dyDescent="0.55000000000000004">
      <c r="A89" s="22" t="s">
        <v>1628</v>
      </c>
      <c r="B89">
        <v>6.5764776074376918E-2</v>
      </c>
      <c r="C89">
        <v>6.1999999999999998E-3</v>
      </c>
      <c r="D89">
        <v>-3.3700000000000001E-2</v>
      </c>
      <c r="E89">
        <v>-1.1999999999999999E-3</v>
      </c>
      <c r="F89">
        <v>3.5000000000000001E-3</v>
      </c>
      <c r="G89">
        <f t="shared" si="1"/>
        <v>6.2264776074376915E-2</v>
      </c>
    </row>
    <row r="90" spans="1:7" x14ac:dyDescent="0.55000000000000004">
      <c r="A90" s="22" t="s">
        <v>1629</v>
      </c>
      <c r="B90">
        <v>6.876922016386966E-2</v>
      </c>
      <c r="C90">
        <v>3.3999999999999998E-3</v>
      </c>
      <c r="D90">
        <v>1.6E-2</v>
      </c>
      <c r="E90">
        <v>-7.7899999999999997E-2</v>
      </c>
      <c r="F90">
        <v>3.5999999999999999E-3</v>
      </c>
      <c r="G90">
        <f t="shared" si="1"/>
        <v>6.5169220163869654E-2</v>
      </c>
    </row>
    <row r="91" spans="1:7" x14ac:dyDescent="0.55000000000000004">
      <c r="A91" s="22" t="s">
        <v>1630</v>
      </c>
      <c r="B91">
        <v>3.9265602428521618E-2</v>
      </c>
      <c r="C91">
        <v>6.4600000000000005E-2</v>
      </c>
      <c r="D91">
        <v>1.49E-2</v>
      </c>
      <c r="E91">
        <v>-1.2999999999999999E-3</v>
      </c>
      <c r="F91">
        <v>4.0000000000000001E-3</v>
      </c>
      <c r="G91">
        <f t="shared" si="1"/>
        <v>3.5265602428521614E-2</v>
      </c>
    </row>
    <row r="92" spans="1:7" x14ac:dyDescent="0.55000000000000004">
      <c r="A92" s="22" t="s">
        <v>1631</v>
      </c>
      <c r="B92">
        <v>-1.356657676167183E-2</v>
      </c>
      <c r="C92">
        <v>3.2099999999999997E-2</v>
      </c>
      <c r="D92">
        <v>2.0500000000000001E-2</v>
      </c>
      <c r="E92">
        <v>4.0599999999999997E-2</v>
      </c>
      <c r="F92">
        <v>4.5000000000000014E-3</v>
      </c>
      <c r="G92">
        <f t="shared" si="1"/>
        <v>-1.8066576761671831E-2</v>
      </c>
    </row>
    <row r="93" spans="1:7" x14ac:dyDescent="0.55000000000000004">
      <c r="A93" s="22" t="s">
        <v>1632</v>
      </c>
      <c r="B93">
        <v>-2.4291483699348419E-2</v>
      </c>
      <c r="C93">
        <v>-2.3599999999999999E-2</v>
      </c>
      <c r="D93">
        <v>-3.1399999999999997E-2</v>
      </c>
      <c r="E93">
        <v>-1.15E-2</v>
      </c>
      <c r="F93">
        <v>4.5000000000000014E-3</v>
      </c>
      <c r="G93">
        <f t="shared" si="1"/>
        <v>-2.8791483699348419E-2</v>
      </c>
    </row>
    <row r="94" spans="1:7" x14ac:dyDescent="0.55000000000000004">
      <c r="A94" s="22" t="s">
        <v>1633</v>
      </c>
      <c r="B94">
        <v>-3.4603117690164553E-2</v>
      </c>
      <c r="C94">
        <v>-5.2300000000000013E-2</v>
      </c>
      <c r="D94">
        <v>-2.5100000000000001E-2</v>
      </c>
      <c r="E94">
        <v>1.49E-2</v>
      </c>
      <c r="F94">
        <v>4.3E-3</v>
      </c>
      <c r="G94">
        <f t="shared" si="1"/>
        <v>-3.8903117690164551E-2</v>
      </c>
    </row>
    <row r="95" spans="1:7" x14ac:dyDescent="0.55000000000000004">
      <c r="A95" s="22" t="s">
        <v>1634</v>
      </c>
      <c r="B95">
        <v>7.0815551273412325E-2</v>
      </c>
      <c r="C95">
        <v>-3.15E-2</v>
      </c>
      <c r="D95">
        <v>-3.8600000000000002E-2</v>
      </c>
      <c r="E95">
        <v>2E-3</v>
      </c>
      <c r="F95">
        <v>4.6999999999999993E-3</v>
      </c>
      <c r="G95">
        <f t="shared" si="1"/>
        <v>6.6115551273412329E-2</v>
      </c>
    </row>
    <row r="96" spans="1:7" x14ac:dyDescent="0.55000000000000004">
      <c r="A96" s="22" t="s">
        <v>1635</v>
      </c>
      <c r="B96">
        <v>0.1206706174135237</v>
      </c>
      <c r="C96">
        <v>8.8800000000000004E-2</v>
      </c>
      <c r="D96">
        <v>-1E-3</v>
      </c>
      <c r="E96">
        <v>1.67E-2</v>
      </c>
      <c r="F96">
        <v>4.4000000000000003E-3</v>
      </c>
      <c r="G96">
        <f t="shared" si="1"/>
        <v>0.11627061741352369</v>
      </c>
    </row>
    <row r="97" spans="1:7" x14ac:dyDescent="0.55000000000000004">
      <c r="A97" s="22" t="s">
        <v>1636</v>
      </c>
      <c r="B97">
        <v>-5.5599904639436204E-3</v>
      </c>
      <c r="C97">
        <v>4.8499999999999988E-2</v>
      </c>
      <c r="D97">
        <v>6.3E-2</v>
      </c>
      <c r="E97">
        <v>4.8899999999999999E-2</v>
      </c>
      <c r="F97">
        <v>4.3E-3</v>
      </c>
      <c r="G97">
        <f t="shared" si="1"/>
        <v>-9.8599904639436204E-3</v>
      </c>
    </row>
    <row r="98" spans="1:7" x14ac:dyDescent="0.55000000000000004">
      <c r="A98" s="22" t="s">
        <v>1637</v>
      </c>
      <c r="B98">
        <v>5.728106761688645E-2</v>
      </c>
      <c r="C98">
        <v>7.3000000000000001E-3</v>
      </c>
      <c r="D98">
        <v>-5.0700000000000002E-2</v>
      </c>
      <c r="E98">
        <v>-2.3800000000000002E-2</v>
      </c>
      <c r="F98">
        <v>4.6999999999999993E-3</v>
      </c>
      <c r="G98">
        <f t="shared" si="1"/>
        <v>5.2581067616886454E-2</v>
      </c>
    </row>
    <row r="99" spans="1:7" x14ac:dyDescent="0.55000000000000004">
      <c r="A99" s="22" t="s">
        <v>1638</v>
      </c>
      <c r="B99">
        <v>4.0394610002219E-2</v>
      </c>
      <c r="C99">
        <v>5.0700000000000002E-2</v>
      </c>
      <c r="D99">
        <v>-2.3999999999999998E-3</v>
      </c>
      <c r="E99">
        <v>-3.4299999999999997E-2</v>
      </c>
      <c r="F99">
        <v>4.1999999999999997E-3</v>
      </c>
      <c r="G99">
        <f t="shared" si="1"/>
        <v>3.6194610002218998E-2</v>
      </c>
    </row>
    <row r="100" spans="1:7" x14ac:dyDescent="0.55000000000000004">
      <c r="A100" s="22" t="s">
        <v>1639</v>
      </c>
      <c r="B100">
        <v>1.8997010271885269E-2</v>
      </c>
      <c r="C100">
        <v>2.8400000000000002E-2</v>
      </c>
      <c r="D100">
        <v>-2.5000000000000001E-2</v>
      </c>
      <c r="E100">
        <v>4.1599999999999998E-2</v>
      </c>
      <c r="F100">
        <v>4.3E-3</v>
      </c>
      <c r="G100">
        <f t="shared" si="1"/>
        <v>1.4697010271885269E-2</v>
      </c>
    </row>
    <row r="101" spans="1:7" x14ac:dyDescent="0.55000000000000004">
      <c r="A101" s="22" t="s">
        <v>1640</v>
      </c>
      <c r="B101">
        <v>-7.4610073494498441E-2</v>
      </c>
      <c r="C101">
        <v>-4.6500000000000007E-2</v>
      </c>
      <c r="D101">
        <v>-2.3699999999999999E-2</v>
      </c>
      <c r="E101">
        <v>-4.5000000000000014E-3</v>
      </c>
      <c r="F101">
        <v>4.6999999999999993E-3</v>
      </c>
      <c r="G101">
        <f t="shared" si="1"/>
        <v>-7.9310073494498437E-2</v>
      </c>
    </row>
    <row r="102" spans="1:7" x14ac:dyDescent="0.55000000000000004">
      <c r="A102" s="22" t="s">
        <v>1641</v>
      </c>
      <c r="B102">
        <v>6.6267644452551844E-2</v>
      </c>
      <c r="C102">
        <v>4.3299999999999998E-2</v>
      </c>
      <c r="D102">
        <v>5.5000000000000014E-3</v>
      </c>
      <c r="E102">
        <v>-1.3100000000000001E-2</v>
      </c>
      <c r="F102">
        <v>4.4000000000000003E-3</v>
      </c>
      <c r="G102">
        <f t="shared" si="1"/>
        <v>6.1867644452551843E-2</v>
      </c>
    </row>
    <row r="103" spans="1:7" x14ac:dyDescent="0.55000000000000004">
      <c r="A103" s="22" t="s">
        <v>1642</v>
      </c>
      <c r="B103">
        <v>7.8592643857575473E-2</v>
      </c>
      <c r="C103">
        <v>2.8000000000000001E-2</v>
      </c>
      <c r="D103">
        <v>-0.03</v>
      </c>
      <c r="E103">
        <v>-3.3599999999999998E-2</v>
      </c>
      <c r="F103">
        <v>4.0999999999999986E-3</v>
      </c>
      <c r="G103">
        <f t="shared" si="1"/>
        <v>7.449264385757548E-2</v>
      </c>
    </row>
    <row r="104" spans="1:7" x14ac:dyDescent="0.55000000000000004">
      <c r="A104" s="22" t="s">
        <v>1643</v>
      </c>
      <c r="B104">
        <v>-6.3989274672236474E-2</v>
      </c>
      <c r="C104">
        <v>1.2200000000000001E-2</v>
      </c>
      <c r="D104">
        <v>6.8099999999999994E-2</v>
      </c>
      <c r="E104">
        <v>5.62E-2</v>
      </c>
      <c r="F104">
        <v>4.5000000000000014E-3</v>
      </c>
      <c r="G104">
        <f t="shared" si="1"/>
        <v>-6.8489274672236478E-2</v>
      </c>
    </row>
    <row r="105" spans="1:7" x14ac:dyDescent="0.55000000000000004">
      <c r="A105" s="22" t="s">
        <v>1644</v>
      </c>
      <c r="B105">
        <v>-2.8922153501599319E-3</v>
      </c>
      <c r="C105">
        <v>1.6E-2</v>
      </c>
      <c r="D105">
        <v>-3.49E-2</v>
      </c>
      <c r="E105">
        <v>-1.0999999999999999E-2</v>
      </c>
      <c r="F105">
        <v>4.7999999999999996E-3</v>
      </c>
      <c r="G105">
        <f t="shared" si="1"/>
        <v>-7.6922153501599311E-3</v>
      </c>
    </row>
    <row r="106" spans="1:7" x14ac:dyDescent="0.55000000000000004">
      <c r="A106" s="22" t="s">
        <v>1645</v>
      </c>
      <c r="B106">
        <v>3.3407409884507411E-2</v>
      </c>
      <c r="C106">
        <v>1.72E-2</v>
      </c>
      <c r="D106">
        <v>-1.2999999999999999E-3</v>
      </c>
      <c r="E106">
        <v>-2.7699999999999999E-2</v>
      </c>
      <c r="F106">
        <v>4.0000000000000001E-3</v>
      </c>
      <c r="G106">
        <f t="shared" si="1"/>
        <v>2.9407409884507411E-2</v>
      </c>
    </row>
    <row r="107" spans="1:7" x14ac:dyDescent="0.55000000000000004">
      <c r="A107" s="22" t="s">
        <v>1646</v>
      </c>
      <c r="B107">
        <v>-5.5658845402555827E-2</v>
      </c>
      <c r="C107">
        <v>-0.01</v>
      </c>
      <c r="D107">
        <v>-9.8999999999999991E-3</v>
      </c>
      <c r="E107">
        <v>8.6E-3</v>
      </c>
      <c r="F107">
        <v>3.8999999999999998E-3</v>
      </c>
      <c r="G107">
        <f t="shared" si="1"/>
        <v>-5.9558845402555828E-2</v>
      </c>
    </row>
    <row r="108" spans="1:7" x14ac:dyDescent="0.55000000000000004">
      <c r="A108" s="22" t="s">
        <v>1647</v>
      </c>
      <c r="B108">
        <v>4.2106465244236668E-2</v>
      </c>
      <c r="C108">
        <v>6.4899999999999999E-2</v>
      </c>
      <c r="D108">
        <v>4.4600000000000001E-2</v>
      </c>
      <c r="E108">
        <v>1.5E-3</v>
      </c>
      <c r="F108">
        <v>4.0000000000000001E-3</v>
      </c>
      <c r="G108">
        <f t="shared" si="1"/>
        <v>3.8106465244236665E-2</v>
      </c>
    </row>
    <row r="109" spans="1:7" x14ac:dyDescent="0.55000000000000004">
      <c r="A109" s="22" t="s">
        <v>1648</v>
      </c>
      <c r="B109">
        <v>-2.6361406306220081E-3</v>
      </c>
      <c r="C109">
        <v>-3.1699999999999999E-2</v>
      </c>
      <c r="D109">
        <v>-2.7099999999999999E-2</v>
      </c>
      <c r="E109">
        <v>-0.03</v>
      </c>
      <c r="F109">
        <v>3.7000000000000002E-3</v>
      </c>
      <c r="G109">
        <f t="shared" si="1"/>
        <v>-6.3361406306220083E-3</v>
      </c>
    </row>
    <row r="110" spans="1:7" x14ac:dyDescent="0.55000000000000004">
      <c r="A110" s="22" t="s">
        <v>1649</v>
      </c>
      <c r="B110">
        <v>-1.5278724155659781E-2</v>
      </c>
      <c r="C110">
        <v>2.8000000000000001E-2</v>
      </c>
      <c r="D110">
        <v>-1.9699999999999999E-2</v>
      </c>
      <c r="E110">
        <v>1.6299999999999999E-2</v>
      </c>
      <c r="F110">
        <v>3.7000000000000002E-3</v>
      </c>
      <c r="G110">
        <f t="shared" si="1"/>
        <v>-1.8978724155659779E-2</v>
      </c>
    </row>
    <row r="111" spans="1:7" x14ac:dyDescent="0.55000000000000004">
      <c r="A111" s="22" t="s">
        <v>1650</v>
      </c>
      <c r="B111">
        <v>-4.3536001228179237E-2</v>
      </c>
      <c r="C111">
        <v>-2.4400000000000002E-2</v>
      </c>
      <c r="D111">
        <v>-5.79E-2</v>
      </c>
      <c r="E111">
        <v>4.9099999999999998E-2</v>
      </c>
      <c r="F111">
        <v>3.3E-3</v>
      </c>
      <c r="G111">
        <f t="shared" si="1"/>
        <v>-4.6836001228179235E-2</v>
      </c>
    </row>
    <row r="112" spans="1:7" x14ac:dyDescent="0.55000000000000004">
      <c r="A112" s="22" t="s">
        <v>1651</v>
      </c>
      <c r="B112">
        <v>-5.2513287706883238E-2</v>
      </c>
      <c r="C112">
        <v>-6.3899999999999998E-2</v>
      </c>
      <c r="D112">
        <v>-2.76E-2</v>
      </c>
      <c r="E112">
        <v>2.9000000000000001E-2</v>
      </c>
      <c r="F112">
        <v>3.3999999999999998E-3</v>
      </c>
      <c r="G112">
        <f t="shared" si="1"/>
        <v>-5.5913287706883238E-2</v>
      </c>
    </row>
    <row r="113" spans="1:7" x14ac:dyDescent="0.55000000000000004">
      <c r="A113" s="22" t="s">
        <v>1652</v>
      </c>
      <c r="B113">
        <v>5.2931580014458517E-2</v>
      </c>
      <c r="C113">
        <v>-8.3999999999999995E-3</v>
      </c>
      <c r="D113">
        <v>-5.8999999999999999E-3</v>
      </c>
      <c r="E113">
        <v>-3.4000000000000002E-2</v>
      </c>
      <c r="F113">
        <v>3.5000000000000001E-3</v>
      </c>
      <c r="G113">
        <f t="shared" si="1"/>
        <v>4.9431580014458514E-2</v>
      </c>
    </row>
    <row r="114" spans="1:7" x14ac:dyDescent="0.55000000000000004">
      <c r="A114" s="22" t="s">
        <v>1653</v>
      </c>
      <c r="B114">
        <v>0.16470164728955081</v>
      </c>
      <c r="C114">
        <v>6.0599999999999987E-2</v>
      </c>
      <c r="D114">
        <v>6.9999999999999993E-3</v>
      </c>
      <c r="E114">
        <v>-2.8799999999999999E-2</v>
      </c>
      <c r="F114">
        <v>3.8E-3</v>
      </c>
      <c r="G114">
        <f t="shared" si="1"/>
        <v>0.16090164728955081</v>
      </c>
    </row>
    <row r="115" spans="1:7" x14ac:dyDescent="0.55000000000000004">
      <c r="A115" s="22" t="s">
        <v>1654</v>
      </c>
      <c r="B115">
        <v>8.2464160937664843E-2</v>
      </c>
      <c r="C115">
        <v>4.8599999999999997E-2</v>
      </c>
      <c r="D115">
        <v>8.3000000000000001E-3</v>
      </c>
      <c r="E115">
        <v>-1.61E-2</v>
      </c>
      <c r="F115">
        <v>3.3999999999999998E-3</v>
      </c>
      <c r="G115">
        <f t="shared" si="1"/>
        <v>7.9064160937664843E-2</v>
      </c>
    </row>
    <row r="116" spans="1:7" x14ac:dyDescent="0.55000000000000004">
      <c r="A116" s="22" t="s">
        <v>1655</v>
      </c>
      <c r="B116">
        <v>7.2555904679754812E-2</v>
      </c>
      <c r="C116">
        <v>1.9800000000000002E-2</v>
      </c>
      <c r="D116">
        <v>2.5999999999999999E-3</v>
      </c>
      <c r="E116">
        <v>-1.2699999999999999E-2</v>
      </c>
      <c r="F116">
        <v>3.3999999999999998E-3</v>
      </c>
      <c r="G116">
        <f t="shared" si="1"/>
        <v>6.9155904679754812E-2</v>
      </c>
    </row>
    <row r="117" spans="1:7" x14ac:dyDescent="0.55000000000000004">
      <c r="A117" s="22" t="s">
        <v>1656</v>
      </c>
      <c r="B117">
        <v>-5.0253090169464332E-2</v>
      </c>
      <c r="C117">
        <v>1.84E-2</v>
      </c>
      <c r="D117">
        <v>3.8699999999999998E-2</v>
      </c>
      <c r="E117">
        <v>4.4200000000000003E-2</v>
      </c>
      <c r="F117">
        <v>3.8E-3</v>
      </c>
      <c r="G117">
        <f t="shared" si="1"/>
        <v>-5.405309016946433E-2</v>
      </c>
    </row>
    <row r="118" spans="1:7" x14ac:dyDescent="0.55000000000000004">
      <c r="A118" s="22" t="s">
        <v>1657</v>
      </c>
      <c r="B118">
        <v>2.3903146027596911E-2</v>
      </c>
      <c r="C118">
        <v>3.39E-2</v>
      </c>
      <c r="D118">
        <v>-1.8499999999999999E-2</v>
      </c>
      <c r="E118">
        <v>-1.0500000000000001E-2</v>
      </c>
      <c r="F118">
        <v>3.3E-3</v>
      </c>
      <c r="G118">
        <f t="shared" si="1"/>
        <v>2.060314602759691E-2</v>
      </c>
    </row>
    <row r="119" spans="1:7" x14ac:dyDescent="0.55000000000000004">
      <c r="A119" s="22" t="s">
        <v>1658</v>
      </c>
      <c r="B119">
        <v>-2.7038377100996319E-4</v>
      </c>
      <c r="C119">
        <v>1.9599999999999999E-2</v>
      </c>
      <c r="D119">
        <v>-5.5000000000000014E-3</v>
      </c>
      <c r="E119">
        <v>-3.09E-2</v>
      </c>
      <c r="F119">
        <v>3.7000000000000002E-3</v>
      </c>
      <c r="G119">
        <f t="shared" si="1"/>
        <v>-3.9703837710099634E-3</v>
      </c>
    </row>
    <row r="120" spans="1:7" x14ac:dyDescent="0.55000000000000004">
      <c r="A120" s="22" t="s">
        <v>1659</v>
      </c>
      <c r="B120">
        <v>-4.9825143993146408E-2</v>
      </c>
      <c r="C120">
        <v>-1.2999999999999999E-3</v>
      </c>
      <c r="D120">
        <v>3.8E-3</v>
      </c>
      <c r="E120">
        <v>3.7599999999999988E-2</v>
      </c>
      <c r="F120">
        <v>3.0000000000000001E-3</v>
      </c>
      <c r="G120">
        <f t="shared" si="1"/>
        <v>-5.282514399314641E-2</v>
      </c>
    </row>
    <row r="121" spans="1:7" x14ac:dyDescent="0.55000000000000004">
      <c r="A121" s="2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7A87E-1E54-48E6-9DEF-0A2903B09267}">
  <dimension ref="A1:G34"/>
  <sheetViews>
    <sheetView topLeftCell="A13" workbookViewId="0">
      <selection activeCell="C28" sqref="C28"/>
    </sheetView>
  </sheetViews>
  <sheetFormatPr defaultRowHeight="14.4" x14ac:dyDescent="0.55000000000000004"/>
  <cols>
    <col min="1" max="1" width="29.47265625" customWidth="1"/>
    <col min="2" max="2" width="31.83984375" customWidth="1"/>
    <col min="3" max="6" width="19.7890625" style="8" customWidth="1"/>
  </cols>
  <sheetData>
    <row r="1" spans="1:7" ht="18.3" x14ac:dyDescent="0.7">
      <c r="A1" s="11" t="s">
        <v>323</v>
      </c>
    </row>
    <row r="2" spans="1:7" x14ac:dyDescent="0.55000000000000004">
      <c r="A2" s="9"/>
      <c r="B2" s="9" t="s">
        <v>321</v>
      </c>
      <c r="C2" s="10" t="str" cm="1">
        <f t="array" ref="C2:F2">TRANSPOSE(Raw_Data!A2:A5)</f>
        <v>AMZN</v>
      </c>
      <c r="D2" s="10" t="str">
        <v>CRM</v>
      </c>
      <c r="E2" s="10" t="str">
        <v>GOOGL</v>
      </c>
      <c r="F2" s="10" t="str">
        <v>MSFT</v>
      </c>
    </row>
    <row r="3" spans="1:7" x14ac:dyDescent="0.55000000000000004">
      <c r="A3" t="s">
        <v>314</v>
      </c>
      <c r="B3" t="str">
        <f>Raw_Data!B105</f>
        <v>OPERATING INCOME BEFORE DEPREC</v>
      </c>
      <c r="C3" s="13" cm="1">
        <f t="array" ref="C3">INDEX(Raw_Data!$J:$J,MATCH(1, (Raw_Data!$B:$B=Multiples!$B3)*(Raw_Data!$A:$A=Multiples!C$2),0))</f>
        <v>129174</v>
      </c>
      <c r="D3" s="13" cm="1">
        <f t="array" ref="D3">INDEX(Raw_Data!$J:$J,MATCH(1, (Raw_Data!$B:$B=Multiples!$B3)*(Raw_Data!$A:$A=Multiples!D$2),0))</f>
        <v>11804</v>
      </c>
      <c r="E3" s="13" cm="1">
        <f t="array" ref="E3">INDEX(Raw_Data!$J:$J,MATCH(1, (Raw_Data!$B:$B=Multiples!$B3)*(Raw_Data!$A:$A=Multiples!E$2),0))</f>
        <v>155032</v>
      </c>
      <c r="F3" s="13" cm="1">
        <f t="array" ref="F3">INDEX(Raw_Data!$J:$J,MATCH(1, (Raw_Data!$B:$B=Multiples!$B3)*(Raw_Data!$A:$A=Multiples!F$2),0))</f>
        <v>156528</v>
      </c>
    </row>
    <row r="4" spans="1:7" x14ac:dyDescent="0.55000000000000004">
      <c r="A4" t="s">
        <v>315</v>
      </c>
      <c r="B4" t="str">
        <f>Raw_Data!B117</f>
        <v>NET INCOME (Loss)</v>
      </c>
      <c r="C4" s="13" cm="1">
        <f t="array" ref="C4">INDEX(Raw_Data!$J:$J,MATCH(1, (Raw_Data!$B:$B=Multiples!$B4)*(Raw_Data!$A:$A=Multiples!C$2),0))</f>
        <v>77670</v>
      </c>
      <c r="D4" s="13" cm="1">
        <f t="array" ref="D4">INDEX(Raw_Data!$J:$J,MATCH(1, (Raw_Data!$B:$B=Multiples!$B4)*(Raw_Data!$A:$A=Multiples!D$2),0))</f>
        <v>7457</v>
      </c>
      <c r="E4" s="13" cm="1">
        <f t="array" ref="E4">INDEX(Raw_Data!$J:$J,MATCH(1, (Raw_Data!$B:$B=Multiples!$B4)*(Raw_Data!$A:$A=Multiples!E$2),0))</f>
        <v>132170</v>
      </c>
      <c r="F4" s="13" cm="1">
        <f t="array" ref="F4">INDEX(Raw_Data!$J:$J,MATCH(1, (Raw_Data!$B:$B=Multiples!$B4)*(Raw_Data!$A:$A=Multiples!F$2),0))</f>
        <v>101832</v>
      </c>
    </row>
    <row r="5" spans="1:7" x14ac:dyDescent="0.55000000000000004">
      <c r="A5" t="s">
        <v>316</v>
      </c>
      <c r="B5" t="str">
        <f>Raw_Data!B125</f>
        <v>Shares Outstanding at FYR end</v>
      </c>
      <c r="C5" s="13" cm="1">
        <f t="array" ref="C5">INDEX(Raw_Data!$J:$J,MATCH(1, (Raw_Data!$B:$B=Multiples!$B5)*(Raw_Data!$A:$A=Multiples!C$2),0))</f>
        <v>10731</v>
      </c>
      <c r="D5" s="13" cm="1">
        <f t="array" ref="D5">INDEX(Raw_Data!$J:$J,MATCH(1, (Raw_Data!$B:$B=Multiples!$B5)*(Raw_Data!$A:$A=Multiples!D$2),0))</f>
        <v>929</v>
      </c>
      <c r="E5" s="13" cm="1">
        <f t="array" ref="E5">INDEX(Raw_Data!$J:$J,MATCH(1, (Raw_Data!$B:$B=Multiples!$B5)*(Raw_Data!$A:$A=Multiples!E$2),0))</f>
        <v>12088</v>
      </c>
      <c r="F5" s="13" cm="1">
        <f t="array" ref="F5">INDEX(Raw_Data!$J:$J,MATCH(1, (Raw_Data!$B:$B=Multiples!$B5)*(Raw_Data!$A:$A=Multiples!F$2),0))</f>
        <v>7434</v>
      </c>
    </row>
    <row r="6" spans="1:7" x14ac:dyDescent="0.55000000000000004">
      <c r="A6" t="s">
        <v>317</v>
      </c>
      <c r="B6" t="str">
        <f>Raw_Data!B137</f>
        <v>Price - Fiscal Year Close</v>
      </c>
      <c r="C6" s="13" cm="1">
        <f t="array" ref="C6">INDEX(Raw_Data!$J:$J,MATCH(1, (Raw_Data!$B:$B=Multiples!$B6)*(Raw_Data!$A:$A=Multiples!C$2),0))</f>
        <v>230.82</v>
      </c>
      <c r="D6" s="13" cm="1">
        <f t="array" ref="D6">INDEX(Raw_Data!$J:$J,MATCH(1, (Raw_Data!$B:$B=Multiples!$B6)*(Raw_Data!$A:$A=Multiples!D$2),0))</f>
        <v>212.29</v>
      </c>
      <c r="E6" s="13" cm="1">
        <f t="array" ref="E6">INDEX(Raw_Data!$J:$J,MATCH(1, (Raw_Data!$B:$B=Multiples!$B6)*(Raw_Data!$A:$A=Multiples!E$2),0))</f>
        <v>313</v>
      </c>
      <c r="F6" s="13" cm="1">
        <f t="array" ref="F6">INDEX(Raw_Data!$J:$J,MATCH(1, (Raw_Data!$B:$B=Multiples!$B6)*(Raw_Data!$A:$A=Multiples!F$2),0))</f>
        <v>497.41</v>
      </c>
    </row>
    <row r="7" spans="1:7" x14ac:dyDescent="0.55000000000000004">
      <c r="A7" t="s">
        <v>318</v>
      </c>
      <c r="B7" t="str">
        <f>Raw_Data!B100</f>
        <v>TOTAL SHAREHOLDERS' EQUITY</v>
      </c>
      <c r="C7" s="13" cm="1">
        <f t="array" ref="C7">INDEX(Raw_Data!$J:$J,MATCH(1, (Raw_Data!$B:$B=Multiples!$B7)*(Raw_Data!$A:$A=Multiples!C$2),0))</f>
        <v>411065</v>
      </c>
      <c r="D7" s="13" cm="1">
        <f t="array" ref="D7">INDEX(Raw_Data!$J:$J,MATCH(1, (Raw_Data!$B:$B=Multiples!$B7)*(Raw_Data!$A:$A=Multiples!D$2),0))</f>
        <v>59142</v>
      </c>
      <c r="E7" s="13" cm="1">
        <f t="array" ref="E7">INDEX(Raw_Data!$J:$J,MATCH(1, (Raw_Data!$B:$B=Multiples!$B7)*(Raw_Data!$A:$A=Multiples!E$2),0))</f>
        <v>412706</v>
      </c>
      <c r="F7" s="13" cm="1">
        <f t="array" ref="F7">INDEX(Raw_Data!$J:$J,MATCH(1, (Raw_Data!$B:$B=Multiples!$B7)*(Raw_Data!$A:$A=Multiples!F$2),0))</f>
        <v>343479</v>
      </c>
    </row>
    <row r="8" spans="1:7" x14ac:dyDescent="0.55000000000000004">
      <c r="A8" t="s">
        <v>320</v>
      </c>
      <c r="B8" t="str">
        <f>Raw_Data!B135</f>
        <v>Preferred Stock - Liquidation Value</v>
      </c>
      <c r="C8" s="13" cm="1">
        <f t="array" ref="C8">INDEX(Raw_Data!$J:$J,MATCH(1, (Raw_Data!$B:$B=Multiples!$B8)*(Raw_Data!$A:$A=Multiples!C$2),0))</f>
        <v>0</v>
      </c>
      <c r="D8" s="13" cm="1">
        <f t="array" ref="D8">INDEX(Raw_Data!$J:$J,MATCH(1, (Raw_Data!$B:$B=Multiples!$B8)*(Raw_Data!$A:$A=Multiples!D$2),0))</f>
        <v>0</v>
      </c>
      <c r="E8" s="13" cm="1">
        <f t="array" ref="E8">INDEX(Raw_Data!$J:$J,MATCH(1, (Raw_Data!$B:$B=Multiples!$B8)*(Raw_Data!$A:$A=Multiples!E$2),0))</f>
        <v>0</v>
      </c>
      <c r="F8" s="13" cm="1">
        <f t="array" ref="F8">INDEX(Raw_Data!$J:$J,MATCH(1, (Raw_Data!$B:$B=Multiples!$B8)*(Raw_Data!$A:$A=Multiples!F$2),0))</f>
        <v>0</v>
      </c>
    </row>
    <row r="9" spans="1:7" x14ac:dyDescent="0.55000000000000004">
      <c r="A9" t="s">
        <v>190</v>
      </c>
      <c r="B9" t="str">
        <f>Raw_Data!B92</f>
        <v>Long-Term Debt</v>
      </c>
      <c r="C9" s="13" cm="1">
        <f t="array" ref="C9">INDEX(Raw_Data!$J:$J,MATCH(1, (Raw_Data!$B:$B=Multiples!$B9)*(Raw_Data!$A:$A=Multiples!C$2),0))</f>
        <v>160787</v>
      </c>
      <c r="D9" s="13" cm="1">
        <f t="array" ref="D9">INDEX(Raw_Data!$J:$J,MATCH(1, (Raw_Data!$B:$B=Multiples!$B9)*(Raw_Data!$A:$A=Multiples!D$2),0))</f>
        <v>12888</v>
      </c>
      <c r="E9" s="13" cm="1">
        <f t="array" ref="E9">INDEX(Raw_Data!$J:$J,MATCH(1, (Raw_Data!$B:$B=Multiples!$B9)*(Raw_Data!$A:$A=Multiples!E$2),0))</f>
        <v>61350</v>
      </c>
      <c r="F9" s="13" cm="1">
        <f t="array" ref="F9">INDEX(Raw_Data!$J:$J,MATCH(1, (Raw_Data!$B:$B=Multiples!$B9)*(Raw_Data!$A:$A=Multiples!F$2),0))</f>
        <v>100589</v>
      </c>
    </row>
    <row r="10" spans="1:7" x14ac:dyDescent="0.55000000000000004">
      <c r="A10" t="s">
        <v>319</v>
      </c>
      <c r="B10" t="str">
        <f>Raw_Data!B89</f>
        <v>Debt (Long-Term) Due in 1 Year</v>
      </c>
      <c r="C10" s="13" cm="1">
        <f t="array" ref="C10">INDEX(Raw_Data!$J:$J,MATCH(1, (Raw_Data!$B:$B=Multiples!$B10)*(Raw_Data!$A:$A=Multiples!C$2),0))</f>
        <v>17305</v>
      </c>
      <c r="D10" s="13" cm="1">
        <f t="array" ref="D10">INDEX(Raw_Data!$J:$J,MATCH(1, (Raw_Data!$B:$B=Multiples!$B10)*(Raw_Data!$A:$A=Multiples!D$2),0))</f>
        <v>823</v>
      </c>
      <c r="E10" s="13" cm="1">
        <f t="array" ref="E10">INDEX(Raw_Data!$J:$J,MATCH(1, (Raw_Data!$B:$B=Multiples!$B10)*(Raw_Data!$A:$A=Multiples!E$2),0))</f>
        <v>4649</v>
      </c>
      <c r="F10" s="13" cm="1">
        <f t="array" ref="F10">INDEX(Raw_Data!$J:$J,MATCH(1, (Raw_Data!$B:$B=Multiples!$B10)*(Raw_Data!$A:$A=Multiples!F$2),0))</f>
        <v>11595</v>
      </c>
    </row>
    <row r="11" spans="1:7" x14ac:dyDescent="0.55000000000000004">
      <c r="A11" t="s">
        <v>160</v>
      </c>
      <c r="B11" t="str">
        <f>Raw_Data!B77</f>
        <v>Cash &amp; Equivalents</v>
      </c>
      <c r="C11" s="13" cm="1">
        <f t="array" ref="C11">INDEX(Raw_Data!$J:$J,MATCH(1, (Raw_Data!$B:$B=Multiples!$B11)*(Raw_Data!$A:$A=Multiples!C$2),0))</f>
        <v>123329</v>
      </c>
      <c r="D11" s="13" cm="1">
        <f t="array" ref="D11">INDEX(Raw_Data!$J:$J,MATCH(1, (Raw_Data!$B:$B=Multiples!$B11)*(Raw_Data!$A:$A=Multiples!D$2),0))</f>
        <v>9565</v>
      </c>
      <c r="E11" s="13" cm="1">
        <f t="array" ref="E11">INDEX(Raw_Data!$J:$J,MATCH(1, (Raw_Data!$B:$B=Multiples!$B11)*(Raw_Data!$A:$A=Multiples!E$2),0))</f>
        <v>126843</v>
      </c>
      <c r="F11" s="13" cm="1">
        <f t="array" ref="F11">INDEX(Raw_Data!$J:$J,MATCH(1, (Raw_Data!$B:$B=Multiples!$B11)*(Raw_Data!$A:$A=Multiples!F$2),0))</f>
        <v>94565</v>
      </c>
    </row>
    <row r="13" spans="1:7" ht="18.3" x14ac:dyDescent="0.7">
      <c r="A13" s="11" t="s">
        <v>322</v>
      </c>
    </row>
    <row r="14" spans="1:7" x14ac:dyDescent="0.55000000000000004">
      <c r="A14" s="17"/>
      <c r="B14" s="14"/>
      <c r="C14" s="15" t="s">
        <v>3</v>
      </c>
      <c r="D14" s="15" t="s">
        <v>6</v>
      </c>
      <c r="E14" s="15" t="s">
        <v>9</v>
      </c>
      <c r="F14" s="15" t="s">
        <v>12</v>
      </c>
    </row>
    <row r="15" spans="1:7" x14ac:dyDescent="0.55000000000000004">
      <c r="B15" t="s">
        <v>324</v>
      </c>
      <c r="C15" s="13">
        <f>C6 * C5</f>
        <v>2476929.42</v>
      </c>
      <c r="D15" s="13">
        <f t="shared" ref="D15:F15" si="0">D6 * D5</f>
        <v>197217.41</v>
      </c>
      <c r="E15" s="13">
        <f t="shared" si="0"/>
        <v>3783544</v>
      </c>
      <c r="F15" s="13">
        <f t="shared" si="0"/>
        <v>3697745.9400000004</v>
      </c>
      <c r="G15" s="12" t="str">
        <f t="shared" ref="G15:G18" ca="1" si="1">_xlfn.FORMULATEXT(F15)</f>
        <v>=F6 * F5</v>
      </c>
    </row>
    <row r="16" spans="1:7" x14ac:dyDescent="0.55000000000000004">
      <c r="B16" t="s">
        <v>325</v>
      </c>
      <c r="C16" s="13">
        <f>C15 + C8 + C9 + C10 - C11</f>
        <v>2531692.42</v>
      </c>
      <c r="D16" s="13">
        <f t="shared" ref="D16:F16" si="2">D15 + D8 + D9 + D10 - D11</f>
        <v>201363.41</v>
      </c>
      <c r="E16" s="13">
        <f t="shared" si="2"/>
        <v>3722700</v>
      </c>
      <c r="F16" s="13">
        <f t="shared" si="2"/>
        <v>3715364.9400000004</v>
      </c>
      <c r="G16" s="18" t="str">
        <f t="shared" ca="1" si="1"/>
        <v>=F15 + F8 + F9 + F10 - F11</v>
      </c>
    </row>
    <row r="17" spans="1:7" x14ac:dyDescent="0.55000000000000004">
      <c r="B17" t="s">
        <v>326</v>
      </c>
      <c r="C17" s="12">
        <f>C7 / C5</f>
        <v>38.306308824899823</v>
      </c>
      <c r="D17" s="12">
        <f t="shared" ref="D17:F17" si="3">D7 / D5</f>
        <v>63.66200215285253</v>
      </c>
      <c r="E17" s="12">
        <f t="shared" si="3"/>
        <v>34.141793514228986</v>
      </c>
      <c r="F17" s="12">
        <f t="shared" si="3"/>
        <v>46.203793381759482</v>
      </c>
      <c r="G17" s="12" t="str">
        <f t="shared" ca="1" si="1"/>
        <v>=F7 / F5</v>
      </c>
    </row>
    <row r="18" spans="1:7" x14ac:dyDescent="0.55000000000000004">
      <c r="B18" t="s">
        <v>327</v>
      </c>
      <c r="C18" s="12">
        <f>C4 / C5</f>
        <v>7.237908862175007</v>
      </c>
      <c r="D18" s="12">
        <f t="shared" ref="D18:F18" si="4">D4 / D5</f>
        <v>8.0269106566200215</v>
      </c>
      <c r="E18" s="12">
        <f t="shared" si="4"/>
        <v>10.933984116479152</v>
      </c>
      <c r="F18" s="12">
        <f t="shared" si="4"/>
        <v>13.698143664245359</v>
      </c>
      <c r="G18" s="12" t="str">
        <f t="shared" ca="1" si="1"/>
        <v>=F4 / F5</v>
      </c>
    </row>
    <row r="20" spans="1:7" ht="18.3" x14ac:dyDescent="0.7">
      <c r="A20" s="11" t="s">
        <v>328</v>
      </c>
    </row>
    <row r="21" spans="1:7" x14ac:dyDescent="0.55000000000000004">
      <c r="A21" s="17"/>
      <c r="B21" s="14" t="s">
        <v>329</v>
      </c>
      <c r="C21" s="15" t="s">
        <v>3</v>
      </c>
      <c r="D21" s="15" t="s">
        <v>6</v>
      </c>
      <c r="E21" s="15" t="s">
        <v>9</v>
      </c>
      <c r="F21" s="15" t="s">
        <v>12</v>
      </c>
    </row>
    <row r="22" spans="1:7" x14ac:dyDescent="0.55000000000000004">
      <c r="B22" t="s">
        <v>330</v>
      </c>
      <c r="C22" s="12">
        <f>C6 / C18</f>
        <v>31.890426419466976</v>
      </c>
      <c r="D22" s="12">
        <f t="shared" ref="D22:F22" si="5">D6 / D18</f>
        <v>26.447285771758079</v>
      </c>
      <c r="E22" s="12">
        <f t="shared" si="5"/>
        <v>28.626344858893852</v>
      </c>
      <c r="F22" s="12">
        <f t="shared" si="5"/>
        <v>36.312219538062692</v>
      </c>
      <c r="G22" s="12" t="str">
        <f ca="1">_xlfn.FORMULATEXT(F22)</f>
        <v>=F6 / F18</v>
      </c>
    </row>
    <row r="23" spans="1:7" x14ac:dyDescent="0.55000000000000004">
      <c r="B23" t="s">
        <v>331</v>
      </c>
      <c r="C23" s="12">
        <f>C6 / C17</f>
        <v>6.0256393027866642</v>
      </c>
      <c r="D23" s="12">
        <f t="shared" ref="D23:F23" si="6">D6 / D17</f>
        <v>3.3346422170369618</v>
      </c>
      <c r="E23" s="12">
        <f t="shared" si="6"/>
        <v>9.1676496101340916</v>
      </c>
      <c r="F23" s="12">
        <f t="shared" si="6"/>
        <v>10.765566279161172</v>
      </c>
      <c r="G23" s="12" t="str">
        <f t="shared" ref="G23:G24" ca="1" si="7">_xlfn.FORMULATEXT(F23)</f>
        <v>=F6 / F17</v>
      </c>
    </row>
    <row r="24" spans="1:7" x14ac:dyDescent="0.55000000000000004">
      <c r="B24" t="s">
        <v>332</v>
      </c>
      <c r="C24" s="12">
        <f>C16 / C3</f>
        <v>19.599086658305851</v>
      </c>
      <c r="D24" s="12">
        <f t="shared" ref="D24:F24" si="8">D16 / D3</f>
        <v>17.058913080311758</v>
      </c>
      <c r="E24" s="12">
        <f t="shared" si="8"/>
        <v>24.012461943340728</v>
      </c>
      <c r="F24" s="12">
        <f t="shared" si="8"/>
        <v>23.73610433915977</v>
      </c>
      <c r="G24" s="12" t="str">
        <f t="shared" ca="1" si="7"/>
        <v>=F16 / F3</v>
      </c>
    </row>
    <row r="26" spans="1:7" ht="18.3" x14ac:dyDescent="0.7">
      <c r="A26" s="11" t="s">
        <v>333</v>
      </c>
    </row>
    <row r="27" spans="1:7" x14ac:dyDescent="0.55000000000000004">
      <c r="A27" s="17"/>
      <c r="B27" s="14" t="s">
        <v>334</v>
      </c>
      <c r="C27" s="15" t="s">
        <v>335</v>
      </c>
      <c r="D27" s="15" t="s">
        <v>336</v>
      </c>
      <c r="E27" s="15" t="s">
        <v>337</v>
      </c>
      <c r="F27" s="15" t="s">
        <v>338</v>
      </c>
    </row>
    <row r="28" spans="1:7" x14ac:dyDescent="0.55000000000000004">
      <c r="B28" t="s">
        <v>330</v>
      </c>
      <c r="C28" s="12">
        <f>AVERAGE(C22:E22)</f>
        <v>28.9880190167063</v>
      </c>
      <c r="D28" s="12">
        <f>F18</f>
        <v>13.698143664245359</v>
      </c>
      <c r="E28" s="19">
        <f>C28 * D28</f>
        <v>397.0820490327194</v>
      </c>
      <c r="F28" s="13">
        <f>E28 * $F$5</f>
        <v>2951907.9525092361</v>
      </c>
      <c r="G28" t="str">
        <f ca="1">_xlfn.FORMULATEXT(F28)</f>
        <v>=E28 * $F$5</v>
      </c>
    </row>
    <row r="29" spans="1:7" x14ac:dyDescent="0.55000000000000004">
      <c r="B29" t="s">
        <v>331</v>
      </c>
      <c r="C29" s="12">
        <f t="shared" ref="C29:C30" si="9">AVERAGE(C23:E23)</f>
        <v>6.1759770433192394</v>
      </c>
      <c r="D29" s="12">
        <f>F17</f>
        <v>46.203793381759482</v>
      </c>
      <c r="E29" s="19">
        <f>C29 * D29</f>
        <v>285.35356724001196</v>
      </c>
      <c r="F29" s="13">
        <f t="shared" ref="F29:F30" si="10">E29 * $F$5</f>
        <v>2121318.4188622488</v>
      </c>
      <c r="G29" t="str">
        <f t="shared" ref="G29:G30" ca="1" si="11">_xlfn.FORMULATEXT(F29)</f>
        <v>=E29 * $F$5</v>
      </c>
    </row>
    <row r="30" spans="1:7" x14ac:dyDescent="0.55000000000000004">
      <c r="B30" t="s">
        <v>332</v>
      </c>
      <c r="C30" s="12">
        <f t="shared" si="9"/>
        <v>20.223487227319442</v>
      </c>
      <c r="D30" s="13">
        <f>F3</f>
        <v>156528</v>
      </c>
      <c r="E30" s="19">
        <f>(C30 * D30 + F11 - F10-F9-F8) / F5</f>
        <v>423.44942274924102</v>
      </c>
      <c r="F30" s="13">
        <f t="shared" si="10"/>
        <v>3147923.0087178578</v>
      </c>
      <c r="G30" t="str">
        <f t="shared" ca="1" si="11"/>
        <v>=E30 * $F$5</v>
      </c>
    </row>
    <row r="32" spans="1:7" x14ac:dyDescent="0.55000000000000004">
      <c r="B32" s="16" t="s">
        <v>339</v>
      </c>
      <c r="C32" s="20">
        <f>AVERAGE(E28:E30)</f>
        <v>368.6283463406574</v>
      </c>
      <c r="D32" t="str">
        <f ca="1">_xlfn.FORMULATEXT(C32)</f>
        <v>=AVERAGE(E28:E30)</v>
      </c>
    </row>
    <row r="33" spans="2:4" x14ac:dyDescent="0.55000000000000004">
      <c r="B33" t="s">
        <v>340</v>
      </c>
      <c r="C33" s="8">
        <v>373</v>
      </c>
    </row>
    <row r="34" spans="2:4" x14ac:dyDescent="0.55000000000000004">
      <c r="B34" s="16" t="s">
        <v>341</v>
      </c>
      <c r="C34" s="21">
        <f>C33 / C32 - 1</f>
        <v>1.1859244419859749E-2</v>
      </c>
      <c r="D34" t="str">
        <f ca="1">_xlfn.FORMULATEXT(C34)</f>
        <v>=C33 / C32 - 1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F74043-E70F-4F86-868E-41108A6D0251}">
  <dimension ref="A1:K54"/>
  <sheetViews>
    <sheetView tabSelected="1" topLeftCell="A19" zoomScale="130" zoomScaleNormal="130" workbookViewId="0">
      <selection activeCell="F54" sqref="F54"/>
    </sheetView>
  </sheetViews>
  <sheetFormatPr defaultRowHeight="14.4" x14ac:dyDescent="0.55000000000000004"/>
  <cols>
    <col min="1" max="1" width="36.20703125" customWidth="1"/>
    <col min="2" max="8" width="8.47265625" customWidth="1"/>
  </cols>
  <sheetData>
    <row r="1" spans="1:7" x14ac:dyDescent="0.55000000000000004">
      <c r="A1" s="16" t="s">
        <v>1676</v>
      </c>
    </row>
    <row r="2" spans="1:7" x14ac:dyDescent="0.55000000000000004">
      <c r="A2" s="9"/>
      <c r="B2" s="9">
        <v>2020</v>
      </c>
      <c r="C2" s="9">
        <f>B2+1</f>
        <v>2021</v>
      </c>
      <c r="D2" s="9">
        <f t="shared" ref="D2:F2" si="0">C2+1</f>
        <v>2022</v>
      </c>
      <c r="E2" s="9">
        <f t="shared" si="0"/>
        <v>2023</v>
      </c>
      <c r="F2" s="9">
        <f t="shared" si="0"/>
        <v>2024</v>
      </c>
      <c r="G2" s="9">
        <f>F2+1</f>
        <v>2025</v>
      </c>
    </row>
    <row r="3" spans="1:7" x14ac:dyDescent="0.55000000000000004">
      <c r="A3" t="s">
        <v>1677</v>
      </c>
      <c r="B3" s="41">
        <f>Raw_Data!E553</f>
        <v>15483</v>
      </c>
      <c r="C3" s="41">
        <f>Raw_Data!F553</f>
        <v>16871</v>
      </c>
      <c r="D3" s="41">
        <f>Raw_Data!G553</f>
        <v>18552</v>
      </c>
      <c r="E3" s="41">
        <f>Raw_Data!H553</f>
        <v>20226</v>
      </c>
      <c r="F3" s="41">
        <f>Raw_Data!I553</f>
        <v>22293</v>
      </c>
      <c r="G3" s="41">
        <f>Raw_Data!J553</f>
        <v>24677</v>
      </c>
    </row>
    <row r="4" spans="1:7" x14ac:dyDescent="0.55000000000000004">
      <c r="A4" t="s">
        <v>1678</v>
      </c>
      <c r="B4" s="41">
        <f>Raw_Data!E537</f>
        <v>44281</v>
      </c>
      <c r="C4" s="41">
        <f>Raw_Data!F537</f>
        <v>61271</v>
      </c>
      <c r="D4" s="41">
        <f>Raw_Data!G537</f>
        <v>72738</v>
      </c>
      <c r="E4" s="41">
        <f>Raw_Data!H537</f>
        <v>72361</v>
      </c>
      <c r="F4" s="41">
        <f>Raw_Data!I537</f>
        <v>88136</v>
      </c>
      <c r="G4" s="41">
        <f>Raw_Data!J537</f>
        <v>101832</v>
      </c>
    </row>
    <row r="5" spans="1:7" x14ac:dyDescent="0.55000000000000004">
      <c r="A5" t="s">
        <v>1679</v>
      </c>
      <c r="B5" s="41">
        <f>Raw_Data!E520</f>
        <v>118304</v>
      </c>
      <c r="C5" s="41">
        <f>Raw_Data!F520</f>
        <v>141988</v>
      </c>
      <c r="D5" s="41">
        <f>Raw_Data!G520</f>
        <v>166542</v>
      </c>
      <c r="E5" s="41">
        <f>Raw_Data!H520</f>
        <v>206223</v>
      </c>
      <c r="F5" s="41">
        <f>Raw_Data!I520</f>
        <v>268477</v>
      </c>
      <c r="G5" s="41">
        <f>Raw_Data!J520</f>
        <v>343479</v>
      </c>
    </row>
    <row r="6" spans="1:7" x14ac:dyDescent="0.55000000000000004">
      <c r="A6" t="s">
        <v>1680</v>
      </c>
      <c r="B6" s="41">
        <f>Raw_Data!E545</f>
        <v>7571</v>
      </c>
      <c r="C6" s="41">
        <f>Raw_Data!F545</f>
        <v>7519</v>
      </c>
      <c r="D6" s="41">
        <f>Raw_Data!G545</f>
        <v>7464</v>
      </c>
      <c r="E6" s="41">
        <f>Raw_Data!H545</f>
        <v>7432</v>
      </c>
      <c r="F6" s="41">
        <f>Raw_Data!I545</f>
        <v>7434</v>
      </c>
      <c r="G6" s="41">
        <f>Raw_Data!J545</f>
        <v>7434</v>
      </c>
    </row>
    <row r="8" spans="1:7" x14ac:dyDescent="0.55000000000000004">
      <c r="A8" s="16" t="s">
        <v>322</v>
      </c>
    </row>
    <row r="9" spans="1:7" x14ac:dyDescent="0.55000000000000004">
      <c r="A9" s="9"/>
      <c r="B9" s="9">
        <v>2020</v>
      </c>
      <c r="C9" s="9">
        <f>B9+1</f>
        <v>2021</v>
      </c>
      <c r="D9" s="9">
        <f t="shared" ref="D9:F9" si="1">C9+1</f>
        <v>2022</v>
      </c>
      <c r="E9" s="9">
        <f t="shared" si="1"/>
        <v>2023</v>
      </c>
      <c r="F9" s="9">
        <f t="shared" si="1"/>
        <v>2024</v>
      </c>
      <c r="G9" s="9">
        <f>F9+1</f>
        <v>2025</v>
      </c>
    </row>
    <row r="10" spans="1:7" x14ac:dyDescent="0.55000000000000004">
      <c r="A10" t="s">
        <v>1681</v>
      </c>
      <c r="B10" s="28">
        <f>B3 / B6</f>
        <v>2.045040285299168</v>
      </c>
      <c r="C10" s="28">
        <f t="shared" ref="C10:G10" si="2">C3 / C6</f>
        <v>2.2437824178747174</v>
      </c>
      <c r="D10" s="28">
        <f t="shared" si="2"/>
        <v>2.485530546623794</v>
      </c>
      <c r="E10" s="28">
        <f t="shared" si="2"/>
        <v>2.7214747039827771</v>
      </c>
      <c r="F10" s="28">
        <f t="shared" si="2"/>
        <v>2.9987893462469732</v>
      </c>
      <c r="G10" s="28">
        <f t="shared" si="2"/>
        <v>3.319478073715362</v>
      </c>
    </row>
    <row r="11" spans="1:7" x14ac:dyDescent="0.55000000000000004">
      <c r="A11" t="s">
        <v>327</v>
      </c>
      <c r="B11" s="28">
        <f>B4 / B6</f>
        <v>5.8487650244353455</v>
      </c>
      <c r="C11" s="28">
        <f t="shared" ref="C11:G11" si="3">C4 / C6</f>
        <v>8.1488229817794924</v>
      </c>
      <c r="D11" s="28">
        <f t="shared" si="3"/>
        <v>9.745176848874598</v>
      </c>
      <c r="E11" s="28">
        <f t="shared" si="3"/>
        <v>9.736410118406889</v>
      </c>
      <c r="F11" s="28">
        <f t="shared" si="3"/>
        <v>11.855797686306161</v>
      </c>
      <c r="G11" s="28">
        <f t="shared" si="3"/>
        <v>13.698143664245359</v>
      </c>
    </row>
    <row r="12" spans="1:7" x14ac:dyDescent="0.55000000000000004">
      <c r="A12" t="s">
        <v>1682</v>
      </c>
      <c r="B12" s="28">
        <f>B10 / B11</f>
        <v>0.34965335019534338</v>
      </c>
      <c r="C12" s="28">
        <f t="shared" ref="C12:G12" si="4">C10 / C11</f>
        <v>0.27535049207618612</v>
      </c>
      <c r="D12" s="28">
        <f t="shared" si="4"/>
        <v>0.25505237977398332</v>
      </c>
      <c r="E12" s="28">
        <f t="shared" si="4"/>
        <v>0.27951520846865024</v>
      </c>
      <c r="F12" s="28">
        <f t="shared" si="4"/>
        <v>0.25293864028319868</v>
      </c>
      <c r="G12" s="28">
        <f t="shared" si="4"/>
        <v>0.24233050514573024</v>
      </c>
    </row>
    <row r="13" spans="1:7" x14ac:dyDescent="0.55000000000000004">
      <c r="A13" t="s">
        <v>1683</v>
      </c>
      <c r="B13" s="28">
        <f>1 - B12</f>
        <v>0.65034664980465662</v>
      </c>
      <c r="C13" s="28">
        <f t="shared" ref="C13:G13" si="5">1 - C12</f>
        <v>0.72464950792381388</v>
      </c>
      <c r="D13" s="28">
        <f t="shared" si="5"/>
        <v>0.74494762022601668</v>
      </c>
      <c r="E13" s="28">
        <f t="shared" si="5"/>
        <v>0.7204847915313497</v>
      </c>
      <c r="F13" s="28">
        <f t="shared" si="5"/>
        <v>0.74706135971680132</v>
      </c>
      <c r="G13" s="28">
        <f t="shared" si="5"/>
        <v>0.75766949485426971</v>
      </c>
    </row>
    <row r="14" spans="1:7" x14ac:dyDescent="0.55000000000000004">
      <c r="A14" t="s">
        <v>1684</v>
      </c>
      <c r="B14" s="28">
        <f>B4 / B5</f>
        <v>0.37429841763592103</v>
      </c>
      <c r="C14" s="28">
        <f t="shared" ref="C14:G14" si="6">C4 / C5</f>
        <v>0.43152238217314137</v>
      </c>
      <c r="D14" s="28">
        <f t="shared" si="6"/>
        <v>0.43675469250999749</v>
      </c>
      <c r="E14" s="28">
        <f t="shared" si="6"/>
        <v>0.35088714643856406</v>
      </c>
      <c r="F14" s="28">
        <f t="shared" si="6"/>
        <v>0.32828137978299815</v>
      </c>
      <c r="G14" s="28">
        <f t="shared" si="6"/>
        <v>0.29647227341409521</v>
      </c>
    </row>
    <row r="15" spans="1:7" x14ac:dyDescent="0.55000000000000004">
      <c r="A15" t="s">
        <v>1685</v>
      </c>
      <c r="B15" s="28">
        <f>B14 * B13</f>
        <v>0.24342372193670545</v>
      </c>
      <c r="C15" s="28">
        <f t="shared" ref="C15:G15" si="7">C14 * C13</f>
        <v>0.31270248189987887</v>
      </c>
      <c r="D15" s="28">
        <f t="shared" si="7"/>
        <v>0.32535936880786831</v>
      </c>
      <c r="E15" s="28">
        <f t="shared" si="7"/>
        <v>0.25280885255281899</v>
      </c>
      <c r="F15" s="28">
        <f t="shared" si="7"/>
        <v>0.24524633395039425</v>
      </c>
      <c r="G15" s="28">
        <f t="shared" si="7"/>
        <v>0.22462799763595445</v>
      </c>
    </row>
    <row r="16" spans="1:7" x14ac:dyDescent="0.55000000000000004">
      <c r="A16" t="s">
        <v>1686</v>
      </c>
      <c r="C16" s="29">
        <f>C10 / B10 - 1</f>
        <v>9.7182502469126408E-2</v>
      </c>
      <c r="D16" s="29">
        <f t="shared" ref="D16:G16" si="8">D10 / C10 - 1</f>
        <v>0.10774134195153251</v>
      </c>
      <c r="E16" s="29">
        <f t="shared" si="8"/>
        <v>9.492708012761164E-2</v>
      </c>
      <c r="F16" s="29">
        <f t="shared" si="8"/>
        <v>0.10189866613801568</v>
      </c>
      <c r="G16" s="29">
        <f t="shared" si="8"/>
        <v>0.106939398017315</v>
      </c>
    </row>
    <row r="17" spans="1:7" x14ac:dyDescent="0.55000000000000004">
      <c r="A17" t="s">
        <v>1687</v>
      </c>
      <c r="C17" s="27">
        <f>C11 / B11 - 1</f>
        <v>0.39325531932550151</v>
      </c>
      <c r="D17" s="27">
        <f t="shared" ref="D17:G17" si="9">D11 / C11 - 1</f>
        <v>0.1958999318876482</v>
      </c>
      <c r="E17" s="27">
        <f t="shared" si="9"/>
        <v>-8.9959685736451522E-4</v>
      </c>
      <c r="F17" s="27">
        <f t="shared" si="9"/>
        <v>0.21767648878024604</v>
      </c>
      <c r="G17" s="27">
        <f t="shared" si="9"/>
        <v>0.15539620586366532</v>
      </c>
    </row>
    <row r="19" spans="1:7" x14ac:dyDescent="0.55000000000000004">
      <c r="A19" s="32" t="s">
        <v>1688</v>
      </c>
      <c r="B19" s="33"/>
    </row>
    <row r="20" spans="1:7" x14ac:dyDescent="0.55000000000000004">
      <c r="A20" t="s">
        <v>1689</v>
      </c>
      <c r="B20" s="31">
        <f>'Cost of Capital'!J14</f>
        <v>0.11045961305114635</v>
      </c>
      <c r="C20" t="s">
        <v>1712</v>
      </c>
    </row>
    <row r="21" spans="1:7" x14ac:dyDescent="0.55000000000000004">
      <c r="A21" t="s">
        <v>1690</v>
      </c>
      <c r="B21" s="30">
        <f>G10</f>
        <v>3.319478073715362</v>
      </c>
      <c r="C21" t="s">
        <v>1713</v>
      </c>
    </row>
    <row r="22" spans="1:7" x14ac:dyDescent="0.55000000000000004">
      <c r="A22" t="s">
        <v>1691</v>
      </c>
      <c r="B22" s="30">
        <f>G11</f>
        <v>13.698143664245359</v>
      </c>
    </row>
    <row r="23" spans="1:7" x14ac:dyDescent="0.55000000000000004">
      <c r="A23" t="s">
        <v>1692</v>
      </c>
    </row>
    <row r="24" spans="1:7" x14ac:dyDescent="0.55000000000000004">
      <c r="A24" s="34" t="s">
        <v>1693</v>
      </c>
      <c r="B24" s="31">
        <f>AVERAGE(C16:G16)</f>
        <v>0.10173779774072025</v>
      </c>
    </row>
    <row r="25" spans="1:7" x14ac:dyDescent="0.55000000000000004">
      <c r="A25" s="34" t="s">
        <v>1694</v>
      </c>
      <c r="B25" s="30">
        <f>AVERAGE(B15:G15)</f>
        <v>0.26736145946393669</v>
      </c>
    </row>
    <row r="26" spans="1:7" x14ac:dyDescent="0.55000000000000004">
      <c r="A26" s="34" t="s">
        <v>1695</v>
      </c>
      <c r="B26">
        <v>0.06</v>
      </c>
    </row>
    <row r="28" spans="1:7" x14ac:dyDescent="0.55000000000000004">
      <c r="A28" s="35" t="s">
        <v>1696</v>
      </c>
      <c r="B28" s="36"/>
      <c r="C28" s="36"/>
      <c r="D28" s="36"/>
      <c r="E28" s="36"/>
      <c r="F28" s="36"/>
      <c r="G28" s="36"/>
    </row>
    <row r="30" spans="1:7" x14ac:dyDescent="0.55000000000000004">
      <c r="A30" t="s">
        <v>1697</v>
      </c>
    </row>
    <row r="31" spans="1:7" x14ac:dyDescent="0.55000000000000004">
      <c r="A31" s="34" t="s">
        <v>1698</v>
      </c>
      <c r="B31" s="39">
        <f>$B$21 * ( 1 + B24) / ($B$20 - B24)</f>
        <v>419.31574247071541</v>
      </c>
      <c r="D31" s="26" t="s">
        <v>1701</v>
      </c>
      <c r="F31" s="26" t="s">
        <v>1702</v>
      </c>
    </row>
    <row r="32" spans="1:7" x14ac:dyDescent="0.55000000000000004">
      <c r="A32" s="34" t="s">
        <v>1699</v>
      </c>
      <c r="B32" s="37">
        <f t="shared" ref="B32:B33" si="10">$B$21 * ( 1 + B25) / ($B$20 - B25)</f>
        <v>-26.812804771553619</v>
      </c>
    </row>
    <row r="33" spans="1:11" x14ac:dyDescent="0.55000000000000004">
      <c r="A33" s="34" t="s">
        <v>1700</v>
      </c>
      <c r="B33" s="37">
        <f t="shared" si="10"/>
        <v>69.731940959827597</v>
      </c>
    </row>
    <row r="35" spans="1:11" x14ac:dyDescent="0.55000000000000004">
      <c r="A35" s="35" t="s">
        <v>1703</v>
      </c>
      <c r="B35" s="40"/>
      <c r="C35" s="40"/>
      <c r="D35" s="40"/>
      <c r="E35" s="40"/>
      <c r="F35" s="40"/>
      <c r="G35" s="36"/>
    </row>
    <row r="36" spans="1:11" x14ac:dyDescent="0.55000000000000004">
      <c r="A36" s="34" t="s">
        <v>1704</v>
      </c>
    </row>
    <row r="38" spans="1:11" x14ac:dyDescent="0.55000000000000004">
      <c r="A38" t="s">
        <v>1705</v>
      </c>
      <c r="B38" s="31">
        <f>B24</f>
        <v>0.10173779774072025</v>
      </c>
    </row>
    <row r="39" spans="1:11" x14ac:dyDescent="0.55000000000000004">
      <c r="A39" t="s">
        <v>1700</v>
      </c>
      <c r="B39">
        <f>B26</f>
        <v>0.06</v>
      </c>
    </row>
    <row r="41" spans="1:11" x14ac:dyDescent="0.55000000000000004">
      <c r="B41" s="16">
        <f>G9+1</f>
        <v>2026</v>
      </c>
      <c r="C41" s="16">
        <f>B41+1</f>
        <v>2027</v>
      </c>
      <c r="D41" s="16">
        <f t="shared" ref="D41:K41" si="11">C41+1</f>
        <v>2028</v>
      </c>
      <c r="E41" s="16">
        <f t="shared" si="11"/>
        <v>2029</v>
      </c>
      <c r="F41" s="16">
        <f t="shared" si="11"/>
        <v>2030</v>
      </c>
      <c r="G41" s="16">
        <f t="shared" si="11"/>
        <v>2031</v>
      </c>
      <c r="H41" s="16">
        <f t="shared" si="11"/>
        <v>2032</v>
      </c>
      <c r="I41" s="16">
        <f t="shared" si="11"/>
        <v>2033</v>
      </c>
      <c r="J41" s="16">
        <f t="shared" si="11"/>
        <v>2034</v>
      </c>
      <c r="K41" s="16">
        <f t="shared" si="11"/>
        <v>2035</v>
      </c>
    </row>
    <row r="42" spans="1:11" x14ac:dyDescent="0.55000000000000004">
      <c r="A42" s="38" t="s">
        <v>1706</v>
      </c>
      <c r="B42">
        <v>1</v>
      </c>
      <c r="C42">
        <f>B42+1</f>
        <v>2</v>
      </c>
      <c r="D42">
        <f t="shared" ref="D42:K42" si="12">C42+1</f>
        <v>3</v>
      </c>
      <c r="E42">
        <f t="shared" si="12"/>
        <v>4</v>
      </c>
      <c r="F42">
        <f t="shared" si="12"/>
        <v>5</v>
      </c>
      <c r="G42">
        <f t="shared" si="12"/>
        <v>6</v>
      </c>
      <c r="H42">
        <f t="shared" si="12"/>
        <v>7</v>
      </c>
      <c r="I42">
        <f t="shared" si="12"/>
        <v>8</v>
      </c>
      <c r="J42">
        <f t="shared" si="12"/>
        <v>9</v>
      </c>
      <c r="K42">
        <f t="shared" si="12"/>
        <v>10</v>
      </c>
    </row>
    <row r="43" spans="1:11" x14ac:dyDescent="0.55000000000000004">
      <c r="A43" t="s">
        <v>1707</v>
      </c>
      <c r="B43" s="30">
        <f>$B$21 * (1 + $B$38) ^ B42</f>
        <v>3.6571944625837713</v>
      </c>
      <c r="C43" s="30">
        <f t="shared" ref="C43:K43" si="13">$B$21 * (1 + $B$38) ^ C42</f>
        <v>4.0292693731166009</v>
      </c>
      <c r="D43" s="30">
        <f t="shared" si="13"/>
        <v>4.4391983656416176</v>
      </c>
      <c r="E43" s="30">
        <f t="shared" si="13"/>
        <v>4.8908326310961998</v>
      </c>
      <c r="F43" s="30">
        <f t="shared" si="13"/>
        <v>5.3884151721023805</v>
      </c>
      <c r="G43" s="30">
        <f t="shared" si="13"/>
        <v>5.936620665024761</v>
      </c>
      <c r="H43" s="30">
        <f t="shared" si="13"/>
        <v>6.5405993775064308</v>
      </c>
      <c r="I43" s="30">
        <f t="shared" si="13"/>
        <v>7.206025554078261</v>
      </c>
      <c r="J43" s="30">
        <f t="shared" si="13"/>
        <v>7.9391507244135369</v>
      </c>
      <c r="K43" s="30">
        <f t="shared" si="13"/>
        <v>8.7468624350470137</v>
      </c>
    </row>
    <row r="44" spans="1:11" x14ac:dyDescent="0.55000000000000004">
      <c r="A44" t="s">
        <v>1708</v>
      </c>
      <c r="B44" s="30">
        <f>B43 / ((1+$B$20)^B42)</f>
        <v>3.2934060992412926</v>
      </c>
      <c r="C44" s="30">
        <f t="shared" ref="C44:K44" si="14">C43 / ((1+$B$20)^C42)</f>
        <v>3.2675389002885193</v>
      </c>
      <c r="D44" s="30">
        <f t="shared" si="14"/>
        <v>3.2418748685011374</v>
      </c>
      <c r="E44" s="30">
        <f t="shared" si="14"/>
        <v>3.2164124081556507</v>
      </c>
      <c r="F44" s="30">
        <f t="shared" si="14"/>
        <v>3.1911499360617608</v>
      </c>
      <c r="G44" s="30">
        <f t="shared" si="14"/>
        <v>3.1660858814639226</v>
      </c>
      <c r="H44" s="30">
        <f t="shared" si="14"/>
        <v>3.1412186859436799</v>
      </c>
      <c r="I44" s="30">
        <f t="shared" si="14"/>
        <v>3.1165468033227683</v>
      </c>
      <c r="J44" s="30">
        <f t="shared" si="14"/>
        <v>3.0920686995669788</v>
      </c>
      <c r="K44" s="30">
        <f t="shared" si="14"/>
        <v>3.0677828526907716</v>
      </c>
    </row>
    <row r="45" spans="1:11" x14ac:dyDescent="0.55000000000000004">
      <c r="A45" t="s">
        <v>1709</v>
      </c>
      <c r="B45">
        <f>K43*(1+B39) / (B20 - B39)</f>
        <v>183.74445661626413</v>
      </c>
      <c r="C45" t="str">
        <f ca="1">_xlfn.FORMULATEXT(B45)</f>
        <v>=K43*(1+B39) / (B20 - B39)</v>
      </c>
    </row>
    <row r="46" spans="1:11" x14ac:dyDescent="0.55000000000000004">
      <c r="A46" t="s">
        <v>1710</v>
      </c>
      <c r="B46">
        <f>B45 / ((1+B20)^K42)</f>
        <v>64.444604847764325</v>
      </c>
      <c r="C46" t="str">
        <f t="shared" ref="C46:C47" ca="1" si="15">_xlfn.FORMULATEXT(B46)</f>
        <v>=B45 / ((1+B20)^K42)</v>
      </c>
    </row>
    <row r="47" spans="1:11" x14ac:dyDescent="0.55000000000000004">
      <c r="A47" t="s">
        <v>1711</v>
      </c>
      <c r="B47" s="39">
        <f>SUM(B44:K44) + B46</f>
        <v>96.23868998300081</v>
      </c>
      <c r="C47" t="str">
        <f t="shared" ca="1" si="15"/>
        <v>=SUM(B44:K44) + B46</v>
      </c>
    </row>
    <row r="49" spans="1:11" x14ac:dyDescent="0.55000000000000004">
      <c r="A49" s="40" t="s">
        <v>1714</v>
      </c>
      <c r="B49" s="40"/>
      <c r="C49" s="40"/>
      <c r="D49" s="40"/>
      <c r="E49" s="40"/>
      <c r="F49" s="40"/>
      <c r="G49" s="40"/>
      <c r="H49" s="16"/>
      <c r="I49" s="16"/>
      <c r="J49" s="16"/>
      <c r="K49" s="16"/>
    </row>
    <row r="50" spans="1:11" x14ac:dyDescent="0.55000000000000004">
      <c r="A50" t="s">
        <v>1715</v>
      </c>
      <c r="B50">
        <f>Multiples!C28</f>
        <v>28.9880190167063</v>
      </c>
      <c r="C50" t="str">
        <f ca="1">_xlfn.FORMULATEXT(B50)</f>
        <v>=Multiples!C28</v>
      </c>
      <c r="F50" t="s">
        <v>1720</v>
      </c>
    </row>
    <row r="51" spans="1:11" x14ac:dyDescent="0.55000000000000004">
      <c r="A51" t="s">
        <v>1716</v>
      </c>
      <c r="B51">
        <f>B22 * (1 + G17)^K42</f>
        <v>58.07257549719796</v>
      </c>
      <c r="C51" t="str">
        <f t="shared" ref="C51:C54" ca="1" si="16">_xlfn.FORMULATEXT(B51)</f>
        <v>=B22 * (1 + G17)^K42</v>
      </c>
      <c r="F51" t="s">
        <v>1722</v>
      </c>
    </row>
    <row r="52" spans="1:11" x14ac:dyDescent="0.55000000000000004">
      <c r="A52" t="s">
        <v>1717</v>
      </c>
      <c r="B52">
        <f>B50 * B51</f>
        <v>1683.4089228618868</v>
      </c>
      <c r="C52" t="str">
        <f t="shared" ca="1" si="16"/>
        <v>=B50 * B51</v>
      </c>
    </row>
    <row r="53" spans="1:11" x14ac:dyDescent="0.55000000000000004">
      <c r="A53" t="s">
        <v>1718</v>
      </c>
      <c r="B53">
        <f>B52 / (1+B20)^K42</f>
        <v>590.42120142759279</v>
      </c>
      <c r="C53" t="str">
        <f t="shared" ca="1" si="16"/>
        <v>=B52 / (1+B20)^K42</v>
      </c>
    </row>
    <row r="54" spans="1:11" x14ac:dyDescent="0.55000000000000004">
      <c r="A54" t="s">
        <v>1719</v>
      </c>
      <c r="B54" s="39">
        <f>SUM(B44:K44) + B53</f>
        <v>622.21528656282931</v>
      </c>
      <c r="C54" t="str">
        <f t="shared" ca="1" si="16"/>
        <v>=SUM(B44:K44) + B53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Raw_Data</vt:lpstr>
      <vt:lpstr>Macro Factors</vt:lpstr>
      <vt:lpstr>Cost of Capital</vt:lpstr>
      <vt:lpstr>Multiples</vt:lpstr>
      <vt:lpstr>DDM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Mihai Ion</dc:creator>
  <cp:lastModifiedBy>Ion, Mihai B.</cp:lastModifiedBy>
  <dcterms:created xsi:type="dcterms:W3CDTF">2026-04-02T19:54:12Z</dcterms:created>
  <dcterms:modified xsi:type="dcterms:W3CDTF">2026-04-16T17:23:31Z</dcterms:modified>
</cp:coreProperties>
</file>